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01"/>
  <workbookPr defaultThemeVersion="124226"/>
  <mc:AlternateContent xmlns:mc="http://schemas.openxmlformats.org/markup-compatibility/2006">
    <mc:Choice Requires="x15">
      <x15ac:absPath xmlns:x15ac="http://schemas.microsoft.com/office/spreadsheetml/2010/11/ac" url="J:\Labs\DNA Database\Technical Information\Procedure Suggestions\Suggested Updates\Forms After Puncher Online\"/>
    </mc:Choice>
  </mc:AlternateContent>
  <xr:revisionPtr revIDLastSave="23" documentId="13_ncr:1_{670932B6-BFF5-4C3E-9EA7-96E03E4D3CA2}" xr6:coauthVersionLast="47" xr6:coauthVersionMax="47" xr10:uidLastSave="{1FC87B74-FC79-4DBA-B177-F1A90AC51E80}"/>
  <bookViews>
    <workbookView xWindow="-28920" yWindow="-945" windowWidth="29040" windowHeight="15840" tabRatio="913" xr2:uid="{00000000-000D-0000-FFFF-FFFF00000000}"/>
  </bookViews>
  <sheets>
    <sheet name="Puncher Import" sheetId="20" r:id="rId1"/>
    <sheet name="Punch Worksheet" sheetId="19" r:id="rId2"/>
    <sheet name="Puncher Output" sheetId="21" r:id="rId3"/>
    <sheet name="Amp Worksheet" sheetId="22" r:id="rId4"/>
    <sheet name="3500xl Plate Map" sheetId="2" r:id="rId5"/>
    <sheet name="3500xl Import Sheet" sheetId="18" r:id="rId6"/>
    <sheet name="Lot Numbers" sheetId="23" r:id="rId7"/>
  </sheets>
  <definedNames>
    <definedName name="_xlnm._FilterDatabase" localSheetId="0" hidden="1">'Puncher Import'!#REF!</definedName>
    <definedName name="_xlnm.Print_Area" localSheetId="6">'Lot Numbers'!$B$3:$I$38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3" i="18" l="1"/>
  <c r="E83" i="18" s="1"/>
  <c r="B58" i="18"/>
  <c r="F58" i="18" s="1"/>
  <c r="B32" i="18"/>
  <c r="F32" i="18" s="1"/>
  <c r="B7" i="18"/>
  <c r="M7" i="18" s="1"/>
  <c r="D83" i="18" l="1"/>
  <c r="F83" i="18"/>
  <c r="C83" i="18"/>
  <c r="C7" i="18"/>
  <c r="D58" i="18"/>
  <c r="C58" i="18"/>
  <c r="E58" i="18"/>
  <c r="C32" i="18"/>
  <c r="D32" i="18"/>
  <c r="E32" i="18"/>
  <c r="L6" i="21"/>
  <c r="L7" i="21"/>
  <c r="L8" i="21"/>
  <c r="L9" i="21"/>
  <c r="L10" i="21"/>
  <c r="L11" i="21"/>
  <c r="L12" i="21"/>
  <c r="L13" i="21"/>
  <c r="L14" i="21"/>
  <c r="L15" i="21"/>
  <c r="L16" i="21"/>
  <c r="L17" i="21"/>
  <c r="L18" i="21"/>
  <c r="L19" i="21"/>
  <c r="L20" i="21"/>
  <c r="L21" i="21"/>
  <c r="L22" i="21"/>
  <c r="L23" i="21"/>
  <c r="L24" i="21"/>
  <c r="L25" i="21"/>
  <c r="L26" i="21"/>
  <c r="L27" i="21"/>
  <c r="L28" i="21"/>
  <c r="L29" i="21"/>
  <c r="L30" i="21"/>
  <c r="L31" i="21"/>
  <c r="L32" i="21"/>
  <c r="L33" i="21"/>
  <c r="L34" i="21"/>
  <c r="L35" i="21"/>
  <c r="L36" i="21"/>
  <c r="L37" i="21"/>
  <c r="L38" i="21"/>
  <c r="L39" i="21"/>
  <c r="L40" i="21"/>
  <c r="L41" i="21"/>
  <c r="L42" i="21"/>
  <c r="L43" i="21"/>
  <c r="L44" i="21"/>
  <c r="L45" i="21"/>
  <c r="L46" i="21"/>
  <c r="L47" i="21"/>
  <c r="L48" i="21"/>
  <c r="L49" i="21"/>
  <c r="L50" i="21"/>
  <c r="L51" i="21"/>
  <c r="L52" i="21"/>
  <c r="L53" i="21"/>
  <c r="L54" i="21"/>
  <c r="L55" i="21"/>
  <c r="L56" i="21"/>
  <c r="L57" i="21"/>
  <c r="L58" i="21"/>
  <c r="L59" i="21"/>
  <c r="L60" i="21"/>
  <c r="L61" i="21"/>
  <c r="L62" i="21"/>
  <c r="L63" i="21"/>
  <c r="L64" i="21"/>
  <c r="L65" i="21"/>
  <c r="L66" i="21"/>
  <c r="L67" i="21"/>
  <c r="L68" i="21"/>
  <c r="L69" i="21"/>
  <c r="L70" i="21"/>
  <c r="L71" i="21"/>
  <c r="L72" i="21"/>
  <c r="L73" i="21"/>
  <c r="L74" i="21"/>
  <c r="L75" i="21"/>
  <c r="L76" i="21"/>
  <c r="L77" i="21"/>
  <c r="L78" i="21"/>
  <c r="L79" i="21"/>
  <c r="L80" i="21"/>
  <c r="L81" i="21"/>
  <c r="L82" i="21"/>
  <c r="L83" i="21"/>
  <c r="L84" i="21"/>
  <c r="L85" i="21"/>
  <c r="L86" i="21"/>
  <c r="L87" i="21"/>
  <c r="L88" i="21"/>
  <c r="L89" i="21"/>
  <c r="L90" i="21"/>
  <c r="L91" i="21"/>
  <c r="L92" i="21"/>
  <c r="L5" i="21"/>
  <c r="K6" i="21"/>
  <c r="D6" i="21" s="1"/>
  <c r="K7" i="21"/>
  <c r="D7" i="21" s="1"/>
  <c r="K8" i="21"/>
  <c r="D8" i="21" s="1"/>
  <c r="K9" i="21"/>
  <c r="D9" i="21" s="1"/>
  <c r="K10" i="21"/>
  <c r="D10" i="21" s="1"/>
  <c r="K11" i="21"/>
  <c r="D11" i="21" s="1"/>
  <c r="K12" i="21"/>
  <c r="D12" i="21" s="1"/>
  <c r="K13" i="21"/>
  <c r="D13" i="21" s="1"/>
  <c r="K14" i="21"/>
  <c r="D14" i="21" s="1"/>
  <c r="K15" i="21"/>
  <c r="D15" i="21" s="1"/>
  <c r="K16" i="21"/>
  <c r="D16" i="21" s="1"/>
  <c r="K17" i="21"/>
  <c r="D17" i="21" s="1"/>
  <c r="K18" i="21"/>
  <c r="D18" i="21" s="1"/>
  <c r="K19" i="21"/>
  <c r="D19" i="21" s="1"/>
  <c r="K20" i="21"/>
  <c r="D20" i="21" s="1"/>
  <c r="K21" i="21"/>
  <c r="D21" i="21" s="1"/>
  <c r="K22" i="21"/>
  <c r="D22" i="21" s="1"/>
  <c r="K23" i="21"/>
  <c r="D23" i="21" s="1"/>
  <c r="K24" i="21"/>
  <c r="D24" i="21" s="1"/>
  <c r="K25" i="21"/>
  <c r="D25" i="21" s="1"/>
  <c r="K26" i="21"/>
  <c r="D26" i="21" s="1"/>
  <c r="K27" i="21"/>
  <c r="D27" i="21" s="1"/>
  <c r="K28" i="21"/>
  <c r="D28" i="21" s="1"/>
  <c r="K29" i="21"/>
  <c r="D29" i="21" s="1"/>
  <c r="K30" i="21"/>
  <c r="D30" i="21" s="1"/>
  <c r="K31" i="21"/>
  <c r="D31" i="21" s="1"/>
  <c r="K32" i="21"/>
  <c r="D32" i="21" s="1"/>
  <c r="K33" i="21"/>
  <c r="D33" i="21" s="1"/>
  <c r="K34" i="21"/>
  <c r="D34" i="21" s="1"/>
  <c r="K35" i="21"/>
  <c r="D35" i="21" s="1"/>
  <c r="K36" i="21"/>
  <c r="D36" i="21" s="1"/>
  <c r="K37" i="21"/>
  <c r="D37" i="21" s="1"/>
  <c r="K38" i="21"/>
  <c r="D38" i="21" s="1"/>
  <c r="K39" i="21"/>
  <c r="D39" i="21" s="1"/>
  <c r="K40" i="21"/>
  <c r="D40" i="21" s="1"/>
  <c r="K41" i="21"/>
  <c r="D41" i="21" s="1"/>
  <c r="K42" i="21"/>
  <c r="D42" i="21" s="1"/>
  <c r="K43" i="21"/>
  <c r="D43" i="21" s="1"/>
  <c r="K44" i="21"/>
  <c r="D44" i="21" s="1"/>
  <c r="K45" i="21"/>
  <c r="D45" i="21" s="1"/>
  <c r="K46" i="21"/>
  <c r="D46" i="21" s="1"/>
  <c r="K47" i="21"/>
  <c r="D47" i="21" s="1"/>
  <c r="K48" i="21"/>
  <c r="D48" i="21" s="1"/>
  <c r="K49" i="21"/>
  <c r="D49" i="21" s="1"/>
  <c r="K50" i="21"/>
  <c r="D50" i="21" s="1"/>
  <c r="K51" i="21"/>
  <c r="D51" i="21" s="1"/>
  <c r="K52" i="21"/>
  <c r="D52" i="21" s="1"/>
  <c r="K53" i="21"/>
  <c r="D53" i="21" s="1"/>
  <c r="K54" i="21"/>
  <c r="D54" i="21" s="1"/>
  <c r="K55" i="21"/>
  <c r="D55" i="21" s="1"/>
  <c r="K56" i="21"/>
  <c r="D56" i="21" s="1"/>
  <c r="K57" i="21"/>
  <c r="D57" i="21" s="1"/>
  <c r="K58" i="21"/>
  <c r="D58" i="21" s="1"/>
  <c r="K59" i="21"/>
  <c r="D59" i="21" s="1"/>
  <c r="K60" i="21"/>
  <c r="D60" i="21" s="1"/>
  <c r="K61" i="21"/>
  <c r="D61" i="21" s="1"/>
  <c r="K62" i="21"/>
  <c r="D62" i="21" s="1"/>
  <c r="K63" i="21"/>
  <c r="D63" i="21" s="1"/>
  <c r="K64" i="21"/>
  <c r="D64" i="21" s="1"/>
  <c r="K65" i="21"/>
  <c r="D65" i="21" s="1"/>
  <c r="K66" i="21"/>
  <c r="D66" i="21" s="1"/>
  <c r="K67" i="21"/>
  <c r="D67" i="21" s="1"/>
  <c r="K68" i="21"/>
  <c r="D68" i="21" s="1"/>
  <c r="K69" i="21"/>
  <c r="D69" i="21" s="1"/>
  <c r="K70" i="21"/>
  <c r="D70" i="21" s="1"/>
  <c r="K71" i="21"/>
  <c r="D71" i="21" s="1"/>
  <c r="K72" i="21"/>
  <c r="D72" i="21" s="1"/>
  <c r="K73" i="21"/>
  <c r="D73" i="21" s="1"/>
  <c r="K74" i="21"/>
  <c r="D74" i="21" s="1"/>
  <c r="K75" i="21"/>
  <c r="D75" i="21" s="1"/>
  <c r="K76" i="21"/>
  <c r="D76" i="21" s="1"/>
  <c r="K77" i="21"/>
  <c r="D77" i="21" s="1"/>
  <c r="K78" i="21"/>
  <c r="D78" i="21" s="1"/>
  <c r="K79" i="21"/>
  <c r="D79" i="21" s="1"/>
  <c r="K80" i="21"/>
  <c r="D80" i="21" s="1"/>
  <c r="K81" i="21"/>
  <c r="D81" i="21" s="1"/>
  <c r="K82" i="21"/>
  <c r="D82" i="21" s="1"/>
  <c r="K83" i="21"/>
  <c r="D83" i="21" s="1"/>
  <c r="K84" i="21"/>
  <c r="D84" i="21" s="1"/>
  <c r="K85" i="21"/>
  <c r="D85" i="21" s="1"/>
  <c r="K86" i="21"/>
  <c r="D86" i="21" s="1"/>
  <c r="K87" i="21"/>
  <c r="D87" i="21" s="1"/>
  <c r="K88" i="21"/>
  <c r="D88" i="21" s="1"/>
  <c r="K89" i="21"/>
  <c r="D89" i="21" s="1"/>
  <c r="K90" i="21"/>
  <c r="D90" i="21" s="1"/>
  <c r="K91" i="21"/>
  <c r="D91" i="21" s="1"/>
  <c r="K92" i="21"/>
  <c r="D92" i="21" s="1"/>
  <c r="J6" i="21"/>
  <c r="J7" i="21"/>
  <c r="J8" i="21"/>
  <c r="J9" i="21"/>
  <c r="J10" i="21"/>
  <c r="J11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H7" i="22" s="1"/>
  <c r="J46" i="21"/>
  <c r="H8" i="22" s="1"/>
  <c r="J47" i="21"/>
  <c r="H9" i="22" s="1"/>
  <c r="J48" i="21"/>
  <c r="J49" i="21"/>
  <c r="J50" i="21"/>
  <c r="J51" i="21"/>
  <c r="J52" i="21"/>
  <c r="J53" i="21"/>
  <c r="J54" i="21"/>
  <c r="J55" i="21"/>
  <c r="J56" i="21"/>
  <c r="J57" i="21"/>
  <c r="J58" i="21"/>
  <c r="J59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8" i="21"/>
  <c r="J79" i="21"/>
  <c r="J80" i="21"/>
  <c r="J81" i="21"/>
  <c r="J82" i="21"/>
  <c r="J83" i="21"/>
  <c r="J84" i="21"/>
  <c r="J85" i="21"/>
  <c r="J86" i="21"/>
  <c r="J87" i="21"/>
  <c r="N3" i="22" s="1"/>
  <c r="N3" i="2" s="1"/>
  <c r="B95" i="18" s="1"/>
  <c r="J88" i="21"/>
  <c r="N4" i="22" s="1"/>
  <c r="N4" i="2" s="1"/>
  <c r="B96" i="18" s="1"/>
  <c r="J89" i="21"/>
  <c r="N5" i="22" s="1"/>
  <c r="N5" i="2" s="1"/>
  <c r="B97" i="18" s="1"/>
  <c r="J90" i="21"/>
  <c r="J91" i="21"/>
  <c r="N7" i="22" s="1"/>
  <c r="N7" i="2" s="1"/>
  <c r="B99" i="18" s="1"/>
  <c r="J92" i="21"/>
  <c r="I6" i="21"/>
  <c r="I7" i="2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I55" i="21"/>
  <c r="I56" i="21"/>
  <c r="I57" i="21"/>
  <c r="I58" i="21"/>
  <c r="I59" i="21"/>
  <c r="I60" i="21"/>
  <c r="I61" i="21"/>
  <c r="I62" i="2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77" i="21"/>
  <c r="I78" i="21"/>
  <c r="I79" i="21"/>
  <c r="I80" i="21"/>
  <c r="I81" i="21"/>
  <c r="I82" i="21"/>
  <c r="I83" i="21"/>
  <c r="I84" i="21"/>
  <c r="I85" i="21"/>
  <c r="I86" i="21"/>
  <c r="I87" i="21"/>
  <c r="I88" i="21"/>
  <c r="I89" i="21"/>
  <c r="I90" i="21"/>
  <c r="I91" i="21"/>
  <c r="I92" i="21"/>
  <c r="H6" i="21"/>
  <c r="H7" i="21"/>
  <c r="H8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H84" i="21"/>
  <c r="H85" i="21"/>
  <c r="H86" i="21"/>
  <c r="H87" i="21"/>
  <c r="H88" i="21"/>
  <c r="H89" i="21"/>
  <c r="H90" i="21"/>
  <c r="H91" i="21"/>
  <c r="H92" i="21"/>
  <c r="G6" i="21"/>
  <c r="G7" i="21"/>
  <c r="G8" i="21"/>
  <c r="G9" i="21"/>
  <c r="G10" i="21"/>
  <c r="G11" i="21"/>
  <c r="G12" i="21"/>
  <c r="G13" i="21"/>
  <c r="G14" i="21"/>
  <c r="G15" i="21"/>
  <c r="G16" i="21"/>
  <c r="G17" i="21"/>
  <c r="G18" i="21"/>
  <c r="G19" i="21"/>
  <c r="G20" i="21"/>
  <c r="G21" i="21"/>
  <c r="G22" i="21"/>
  <c r="G23" i="21"/>
  <c r="G24" i="21"/>
  <c r="G25" i="21"/>
  <c r="G26" i="21"/>
  <c r="G27" i="21"/>
  <c r="G28" i="21"/>
  <c r="G29" i="21"/>
  <c r="G30" i="21"/>
  <c r="G31" i="21"/>
  <c r="G32" i="21"/>
  <c r="G33" i="21"/>
  <c r="G34" i="21"/>
  <c r="G35" i="21"/>
  <c r="G36" i="21"/>
  <c r="G37" i="21"/>
  <c r="G38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53" i="21"/>
  <c r="G54" i="21"/>
  <c r="G55" i="21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92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84" i="21"/>
  <c r="F85" i="21"/>
  <c r="F86" i="21"/>
  <c r="F87" i="21"/>
  <c r="F88" i="21"/>
  <c r="F89" i="21"/>
  <c r="F90" i="21"/>
  <c r="F91" i="21"/>
  <c r="F92" i="21"/>
  <c r="E6" i="21"/>
  <c r="E7" i="21"/>
  <c r="E8" i="21"/>
  <c r="E9" i="21"/>
  <c r="E10" i="21"/>
  <c r="E11" i="21"/>
  <c r="E12" i="21"/>
  <c r="E13" i="21"/>
  <c r="E14" i="21"/>
  <c r="E15" i="21"/>
  <c r="E16" i="21"/>
  <c r="E17" i="21"/>
  <c r="E18" i="21"/>
  <c r="E19" i="21"/>
  <c r="E20" i="21"/>
  <c r="E21" i="21"/>
  <c r="E22" i="21"/>
  <c r="E23" i="21"/>
  <c r="E24" i="21"/>
  <c r="E25" i="21"/>
  <c r="E26" i="21"/>
  <c r="E27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86" i="21"/>
  <c r="E87" i="21"/>
  <c r="E88" i="21"/>
  <c r="E89" i="21"/>
  <c r="E90" i="21"/>
  <c r="E91" i="21"/>
  <c r="E92" i="21"/>
  <c r="F5" i="21"/>
  <c r="G5" i="21"/>
  <c r="H5" i="21"/>
  <c r="I5" i="21"/>
  <c r="J5" i="21"/>
  <c r="K5" i="21"/>
  <c r="E5" i="21"/>
  <c r="N8" i="2"/>
  <c r="B100" i="18" s="1"/>
  <c r="N9" i="2"/>
  <c r="B101" i="18" s="1"/>
  <c r="N10" i="2"/>
  <c r="B102" i="18" s="1"/>
  <c r="N6" i="22"/>
  <c r="N6" i="2" s="1"/>
  <c r="B98" i="18" s="1"/>
  <c r="M10" i="19"/>
  <c r="C5" i="2"/>
  <c r="B9" i="18" s="1"/>
  <c r="C6" i="2"/>
  <c r="B10" i="18" s="1"/>
  <c r="C4" i="2"/>
  <c r="B8" i="18" s="1"/>
  <c r="B1" i="22" l="1"/>
  <c r="P7" i="21" l="1"/>
  <c r="P8" i="21"/>
  <c r="P9" i="21"/>
  <c r="P10" i="21"/>
  <c r="P11" i="21"/>
  <c r="P12" i="21"/>
  <c r="P13" i="21"/>
  <c r="P14" i="21"/>
  <c r="P15" i="21"/>
  <c r="P16" i="21"/>
  <c r="P17" i="21"/>
  <c r="P18" i="21"/>
  <c r="P19" i="21"/>
  <c r="P20" i="21"/>
  <c r="P21" i="21"/>
  <c r="P22" i="21"/>
  <c r="P23" i="21"/>
  <c r="P24" i="21"/>
  <c r="P25" i="21"/>
  <c r="P26" i="21"/>
  <c r="P27" i="21"/>
  <c r="P28" i="21"/>
  <c r="P29" i="21"/>
  <c r="P30" i="21"/>
  <c r="P31" i="21"/>
  <c r="P32" i="21"/>
  <c r="P33" i="21"/>
  <c r="P34" i="21"/>
  <c r="P35" i="21"/>
  <c r="P36" i="21"/>
  <c r="P37" i="21"/>
  <c r="P38" i="21"/>
  <c r="P39" i="21"/>
  <c r="P40" i="21"/>
  <c r="P41" i="21"/>
  <c r="P42" i="21"/>
  <c r="P43" i="21"/>
  <c r="P44" i="21"/>
  <c r="P45" i="21"/>
  <c r="P46" i="21"/>
  <c r="P47" i="21"/>
  <c r="P48" i="21"/>
  <c r="P49" i="21"/>
  <c r="P50" i="21"/>
  <c r="P51" i="21"/>
  <c r="P52" i="21"/>
  <c r="P53" i="21"/>
  <c r="P54" i="21"/>
  <c r="P55" i="21"/>
  <c r="P56" i="21"/>
  <c r="P57" i="21"/>
  <c r="P58" i="21"/>
  <c r="P59" i="21"/>
  <c r="P60" i="21"/>
  <c r="P61" i="21"/>
  <c r="P62" i="21"/>
  <c r="P63" i="21"/>
  <c r="P64" i="21"/>
  <c r="P65" i="21"/>
  <c r="P66" i="21"/>
  <c r="P67" i="21"/>
  <c r="P68" i="21"/>
  <c r="P69" i="21"/>
  <c r="P70" i="21"/>
  <c r="P71" i="21"/>
  <c r="P72" i="21"/>
  <c r="P73" i="21"/>
  <c r="P74" i="21"/>
  <c r="P75" i="21"/>
  <c r="P76" i="21"/>
  <c r="P77" i="21"/>
  <c r="P78" i="21"/>
  <c r="P79" i="21"/>
  <c r="P80" i="21"/>
  <c r="P81" i="21"/>
  <c r="P82" i="21"/>
  <c r="P83" i="21"/>
  <c r="P84" i="21"/>
  <c r="P85" i="21"/>
  <c r="P86" i="21"/>
  <c r="P87" i="21"/>
  <c r="P88" i="21"/>
  <c r="P89" i="21"/>
  <c r="P90" i="21"/>
  <c r="P91" i="21"/>
  <c r="P92" i="21"/>
  <c r="P6" i="21"/>
  <c r="P93" i="21"/>
  <c r="K16" i="22" l="1"/>
  <c r="F4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6" i="20" l="1"/>
  <c r="B1" i="19"/>
  <c r="E19" i="2" l="1"/>
  <c r="E16" i="2"/>
  <c r="D17" i="19"/>
  <c r="D17" i="22" l="1"/>
  <c r="F22" i="22"/>
  <c r="F18" i="22"/>
  <c r="F19" i="22"/>
  <c r="F20" i="22"/>
  <c r="F17" i="22"/>
  <c r="L12" i="22"/>
  <c r="H12" i="22"/>
  <c r="D18" i="22"/>
  <c r="D19" i="22"/>
  <c r="D20" i="22"/>
  <c r="L15" i="19"/>
  <c r="L12" i="19" l="1"/>
  <c r="G22" i="23"/>
  <c r="G9" i="23"/>
  <c r="G8" i="23"/>
  <c r="G7" i="23"/>
  <c r="G6" i="23"/>
  <c r="G24" i="23"/>
  <c r="G23" i="23"/>
  <c r="B20" i="22"/>
  <c r="B21" i="22"/>
  <c r="B19" i="22"/>
  <c r="B18" i="22"/>
  <c r="B17" i="22"/>
  <c r="B1" i="2" l="1"/>
  <c r="L8" i="22" l="1"/>
  <c r="L8" i="2" s="1"/>
  <c r="B84" i="18" s="1"/>
  <c r="M7" i="22"/>
  <c r="M7" i="2" s="1"/>
  <c r="B91" i="18" s="1"/>
  <c r="I5" i="22"/>
  <c r="I5" i="2" s="1"/>
  <c r="B57" i="18" s="1"/>
  <c r="J5" i="22"/>
  <c r="J5" i="2" s="1"/>
  <c r="B65" i="18" s="1"/>
  <c r="K6" i="22"/>
  <c r="K6" i="2" s="1"/>
  <c r="B74" i="18" s="1"/>
  <c r="K7" i="22"/>
  <c r="K7" i="2" s="1"/>
  <c r="B75" i="18" s="1"/>
  <c r="H6" i="22"/>
  <c r="H6" i="2" s="1"/>
  <c r="B50" i="18" s="1"/>
  <c r="I7" i="22"/>
  <c r="I7" i="2" s="1"/>
  <c r="B59" i="18" s="1"/>
  <c r="J6" i="22"/>
  <c r="J6" i="2" s="1"/>
  <c r="B66" i="18" s="1"/>
  <c r="F5" i="22" a="1"/>
  <c r="M6" i="22"/>
  <c r="M6" i="2" s="1"/>
  <c r="B90" i="18" s="1"/>
  <c r="K5" i="22"/>
  <c r="K5" i="2" s="1"/>
  <c r="B73" i="18" s="1"/>
  <c r="H4" i="22"/>
  <c r="H4" i="2" s="1"/>
  <c r="B48" i="18" s="1"/>
  <c r="D3" i="22" a="1"/>
  <c r="J4" i="22"/>
  <c r="J4" i="2" s="1"/>
  <c r="B64" i="18" s="1"/>
  <c r="M5" i="22"/>
  <c r="M5" i="2" s="1"/>
  <c r="B89" i="18" s="1"/>
  <c r="K4" i="22"/>
  <c r="K4" i="2" s="1"/>
  <c r="B72" i="18" s="1"/>
  <c r="H3" i="22"/>
  <c r="H3" i="2" s="1"/>
  <c r="B47" i="18" s="1"/>
  <c r="M4" i="22"/>
  <c r="M4" i="2" s="1"/>
  <c r="B88" i="18" s="1"/>
  <c r="K3" i="22"/>
  <c r="K3" i="2" s="1"/>
  <c r="B71" i="18" s="1"/>
  <c r="H10" i="22"/>
  <c r="H10" i="2" s="1"/>
  <c r="B54" i="18" s="1"/>
  <c r="C9" i="22"/>
  <c r="C9" i="2" s="1"/>
  <c r="B13" i="18" s="1"/>
  <c r="K10" i="22"/>
  <c r="K10" i="2" s="1"/>
  <c r="B78" i="18" s="1"/>
  <c r="I10" i="22"/>
  <c r="I10" i="2" s="1"/>
  <c r="B62" i="18" s="1"/>
  <c r="M10" i="22"/>
  <c r="M10" i="2" s="1"/>
  <c r="B94" i="18" s="1"/>
  <c r="L10" i="22"/>
  <c r="L10" i="2" s="1"/>
  <c r="B86" i="18" s="1"/>
  <c r="K9" i="22"/>
  <c r="K9" i="2" s="1"/>
  <c r="B77" i="18" s="1"/>
  <c r="J9" i="22"/>
  <c r="J9" i="2" s="1"/>
  <c r="B69" i="18" s="1"/>
  <c r="I9" i="22"/>
  <c r="I9" i="2" s="1"/>
  <c r="B61" i="18" s="1"/>
  <c r="H8" i="2"/>
  <c r="B52" i="18" s="1"/>
  <c r="M8" i="22"/>
  <c r="M8" i="2" s="1"/>
  <c r="B92" i="18" s="1"/>
  <c r="J7" i="22"/>
  <c r="J7" i="2" s="1"/>
  <c r="B67" i="18" s="1"/>
  <c r="L6" i="22"/>
  <c r="L6" i="2" s="1"/>
  <c r="B82" i="18" s="1"/>
  <c r="H5" i="22"/>
  <c r="H5" i="2" s="1"/>
  <c r="B49" i="18" s="1"/>
  <c r="L5" i="22"/>
  <c r="L5" i="2" s="1"/>
  <c r="B81" i="18" s="1"/>
  <c r="I4" i="22"/>
  <c r="I4" i="2" s="1"/>
  <c r="B56" i="18" s="1"/>
  <c r="F3" i="22"/>
  <c r="F3" i="2" s="1"/>
  <c r="B31" i="18" s="1"/>
  <c r="E3" i="22" a="1"/>
  <c r="L4" i="22"/>
  <c r="L4" i="2" s="1"/>
  <c r="B80" i="18" s="1"/>
  <c r="I3" i="22"/>
  <c r="I3" i="2" s="1"/>
  <c r="B55" i="18" s="1"/>
  <c r="G3" i="22" a="1"/>
  <c r="C10" i="22"/>
  <c r="C10" i="2" s="1"/>
  <c r="B14" i="18" s="1"/>
  <c r="L3" i="22"/>
  <c r="L3" i="2" s="1"/>
  <c r="B79" i="18" s="1"/>
  <c r="J3" i="22"/>
  <c r="J3" i="2" s="1"/>
  <c r="B63" i="18" s="1"/>
  <c r="M3" i="22"/>
  <c r="M3" i="2" s="1"/>
  <c r="B87" i="18" s="1"/>
  <c r="J10" i="22"/>
  <c r="J10" i="2" s="1"/>
  <c r="B70" i="18" s="1"/>
  <c r="H9" i="2"/>
  <c r="B53" i="18" s="1"/>
  <c r="C8" i="22"/>
  <c r="C8" i="2" s="1"/>
  <c r="B12" i="18" s="1"/>
  <c r="M9" i="22"/>
  <c r="M9" i="2" s="1"/>
  <c r="B93" i="18" s="1"/>
  <c r="L9" i="22"/>
  <c r="L9" i="2" s="1"/>
  <c r="B85" i="18" s="1"/>
  <c r="K8" i="22"/>
  <c r="K8" i="2" s="1"/>
  <c r="B76" i="18" s="1"/>
  <c r="J8" i="22"/>
  <c r="J8" i="2" s="1"/>
  <c r="B68" i="18" s="1"/>
  <c r="I8" i="22"/>
  <c r="I8" i="2" s="1"/>
  <c r="B60" i="18" s="1"/>
  <c r="H7" i="2"/>
  <c r="B51" i="18" s="1"/>
  <c r="M23" i="22"/>
  <c r="M22" i="22"/>
  <c r="C7" i="22"/>
  <c r="C7" i="2" s="1"/>
  <c r="B11" i="18" s="1"/>
  <c r="M4" i="19"/>
  <c r="N4" i="19"/>
  <c r="M5" i="19"/>
  <c r="N5" i="19"/>
  <c r="M6" i="19"/>
  <c r="N6" i="19"/>
  <c r="M7" i="19"/>
  <c r="N7" i="19"/>
  <c r="M8" i="19"/>
  <c r="M9" i="19"/>
  <c r="N3" i="19"/>
  <c r="M3" i="19"/>
  <c r="L10" i="19"/>
  <c r="L9" i="19"/>
  <c r="L8" i="19"/>
  <c r="L4" i="19"/>
  <c r="L5" i="19"/>
  <c r="L6" i="19"/>
  <c r="L3" i="19"/>
  <c r="J4" i="19"/>
  <c r="K4" i="19"/>
  <c r="J5" i="19"/>
  <c r="K5" i="19"/>
  <c r="J6" i="19"/>
  <c r="K6" i="19"/>
  <c r="J7" i="19"/>
  <c r="K7" i="19"/>
  <c r="J8" i="19"/>
  <c r="K8" i="19"/>
  <c r="J9" i="19"/>
  <c r="K9" i="19"/>
  <c r="J10" i="19"/>
  <c r="K10" i="19"/>
  <c r="K3" i="19"/>
  <c r="J3" i="19"/>
  <c r="I8" i="19"/>
  <c r="I9" i="19"/>
  <c r="I10" i="19"/>
  <c r="I7" i="19"/>
  <c r="I4" i="19"/>
  <c r="I5" i="19"/>
  <c r="I3" i="19"/>
  <c r="G4" i="19"/>
  <c r="H4" i="19"/>
  <c r="G5" i="19"/>
  <c r="H5" i="19"/>
  <c r="G6" i="19"/>
  <c r="H6" i="19"/>
  <c r="G7" i="19"/>
  <c r="H7" i="19"/>
  <c r="G8" i="19"/>
  <c r="H8" i="19"/>
  <c r="G9" i="19"/>
  <c r="H9" i="19"/>
  <c r="G10" i="19"/>
  <c r="H10" i="19"/>
  <c r="H3" i="19"/>
  <c r="G3" i="19"/>
  <c r="F6" i="19"/>
  <c r="F7" i="19"/>
  <c r="F8" i="19"/>
  <c r="F9" i="19"/>
  <c r="F10" i="19"/>
  <c r="F5" i="19"/>
  <c r="F3" i="19"/>
  <c r="E4" i="19"/>
  <c r="E5" i="19"/>
  <c r="E6" i="19"/>
  <c r="H13" i="19" s="1"/>
  <c r="E7" i="19"/>
  <c r="E8" i="19"/>
  <c r="E9" i="19"/>
  <c r="E10" i="19"/>
  <c r="E3" i="19"/>
  <c r="D4" i="19"/>
  <c r="D5" i="19"/>
  <c r="D6" i="19"/>
  <c r="D7" i="19"/>
  <c r="D8" i="19"/>
  <c r="D9" i="19"/>
  <c r="D10" i="19"/>
  <c r="D3" i="19"/>
  <c r="C8" i="19"/>
  <c r="C9" i="19"/>
  <c r="C10" i="19"/>
  <c r="C7" i="19"/>
  <c r="G3" i="22" l="1"/>
  <c r="G3" i="2" s="1"/>
  <c r="B39" i="18" s="1"/>
  <c r="G8" i="2"/>
  <c r="B44" i="18" s="1"/>
  <c r="G5" i="2"/>
  <c r="B41" i="18" s="1"/>
  <c r="G9" i="2"/>
  <c r="B45" i="18" s="1"/>
  <c r="G7" i="2"/>
  <c r="B43" i="18" s="1"/>
  <c r="G4" i="2"/>
  <c r="B40" i="18" s="1"/>
  <c r="G10" i="2"/>
  <c r="B46" i="18" s="1"/>
  <c r="G6" i="2"/>
  <c r="B42" i="18" s="1"/>
  <c r="F8" i="2"/>
  <c r="B36" i="18" s="1"/>
  <c r="F7" i="2"/>
  <c r="B35" i="18" s="1"/>
  <c r="F6" i="2"/>
  <c r="B34" i="18" s="1"/>
  <c r="F10" i="2"/>
  <c r="B38" i="18" s="1"/>
  <c r="F9" i="2"/>
  <c r="B37" i="18" s="1"/>
  <c r="D3" i="22"/>
  <c r="D3" i="2" s="1"/>
  <c r="B15" i="18" s="1"/>
  <c r="D6" i="2"/>
  <c r="B18" i="18" s="1"/>
  <c r="D10" i="2"/>
  <c r="B22" i="18" s="1"/>
  <c r="D7" i="2"/>
  <c r="B19" i="18" s="1"/>
  <c r="D8" i="2"/>
  <c r="B20" i="18" s="1"/>
  <c r="D4" i="2"/>
  <c r="B16" i="18" s="1"/>
  <c r="D5" i="2"/>
  <c r="B17" i="18" s="1"/>
  <c r="D9" i="2"/>
  <c r="B21" i="18" s="1"/>
  <c r="E3" i="22"/>
  <c r="E3" i="2" s="1"/>
  <c r="B23" i="18" s="1"/>
  <c r="E6" i="2"/>
  <c r="B26" i="18" s="1"/>
  <c r="E10" i="2"/>
  <c r="B30" i="18" s="1"/>
  <c r="E7" i="2"/>
  <c r="B27" i="18" s="1"/>
  <c r="E8" i="2"/>
  <c r="B28" i="18" s="1"/>
  <c r="E4" i="2"/>
  <c r="B24" i="18" s="1"/>
  <c r="E9" i="2"/>
  <c r="B29" i="18" s="1"/>
  <c r="E5" i="2"/>
  <c r="B25" i="18" s="1"/>
  <c r="D14" i="22"/>
  <c r="H18" i="22" s="1"/>
  <c r="F5" i="22"/>
  <c r="F5" i="2" s="1"/>
  <c r="B33" i="18" s="1"/>
  <c r="D14" i="19"/>
  <c r="H17" i="19" s="1"/>
  <c r="H94" i="20"/>
  <c r="H19" i="22" l="1"/>
  <c r="H17" i="22"/>
  <c r="H20" i="22"/>
  <c r="F4" i="18" l="1"/>
  <c r="A4" i="18" l="1"/>
  <c r="C102" i="18" l="1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C9" i="18"/>
  <c r="C8" i="18"/>
  <c r="F8" i="18" l="1"/>
  <c r="F16" i="18"/>
  <c r="F20" i="18"/>
  <c r="F24" i="18"/>
  <c r="F28" i="18"/>
  <c r="F36" i="18"/>
  <c r="F40" i="18"/>
  <c r="F44" i="18"/>
  <c r="F52" i="18"/>
  <c r="F56" i="18"/>
  <c r="F60" i="18"/>
  <c r="F64" i="18"/>
  <c r="F68" i="18"/>
  <c r="F72" i="18"/>
  <c r="F76" i="18"/>
  <c r="F80" i="18"/>
  <c r="F84" i="18"/>
  <c r="F88" i="18"/>
  <c r="F92" i="18"/>
  <c r="F96" i="18"/>
  <c r="F100" i="18"/>
  <c r="F9" i="18"/>
  <c r="F13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85" i="18"/>
  <c r="F89" i="18"/>
  <c r="F93" i="18"/>
  <c r="F97" i="18"/>
  <c r="F101" i="18"/>
  <c r="F10" i="18"/>
  <c r="F14" i="18"/>
  <c r="F18" i="18"/>
  <c r="F22" i="18"/>
  <c r="F26" i="18"/>
  <c r="F30" i="18"/>
  <c r="F34" i="18"/>
  <c r="F38" i="18"/>
  <c r="F42" i="18"/>
  <c r="F46" i="18"/>
  <c r="F50" i="18"/>
  <c r="F54" i="18"/>
  <c r="F62" i="18"/>
  <c r="F66" i="18"/>
  <c r="F70" i="18"/>
  <c r="F74" i="18"/>
  <c r="F78" i="18"/>
  <c r="F82" i="18"/>
  <c r="F86" i="18"/>
  <c r="F90" i="18"/>
  <c r="F94" i="18"/>
  <c r="F98" i="18"/>
  <c r="F102" i="18"/>
  <c r="F7" i="18"/>
  <c r="F11" i="18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71" i="18"/>
  <c r="F75" i="18"/>
  <c r="F79" i="18"/>
  <c r="F87" i="18"/>
  <c r="F91" i="18"/>
  <c r="F95" i="18"/>
  <c r="F99" i="18"/>
  <c r="F12" i="18"/>
  <c r="F48" i="18"/>
  <c r="D7" i="18"/>
  <c r="D84" i="18"/>
  <c r="D12" i="18"/>
  <c r="D13" i="18"/>
  <c r="D52" i="18"/>
  <c r="D47" i="18"/>
  <c r="E7" i="18"/>
  <c r="D68" i="18"/>
  <c r="D56" i="18"/>
  <c r="E85" i="18"/>
  <c r="D37" i="18"/>
  <c r="D63" i="18"/>
  <c r="D100" i="18"/>
  <c r="E86" i="18"/>
  <c r="D40" i="18"/>
  <c r="D80" i="18"/>
  <c r="E84" i="18"/>
  <c r="D36" i="18"/>
  <c r="D96" i="18"/>
  <c r="D33" i="18"/>
  <c r="D76" i="18"/>
  <c r="D16" i="18"/>
  <c r="E13" i="18"/>
  <c r="D21" i="18"/>
  <c r="E21" i="18"/>
  <c r="D29" i="18"/>
  <c r="E29" i="18"/>
  <c r="E37" i="18"/>
  <c r="E45" i="18"/>
  <c r="E53" i="18"/>
  <c r="E57" i="18"/>
  <c r="E65" i="18"/>
  <c r="E73" i="18"/>
  <c r="E81" i="18"/>
  <c r="E89" i="18"/>
  <c r="E93" i="18"/>
  <c r="E101" i="18"/>
  <c r="D57" i="18"/>
  <c r="E10" i="18"/>
  <c r="E18" i="18"/>
  <c r="E26" i="18"/>
  <c r="E34" i="18"/>
  <c r="E38" i="18"/>
  <c r="E46" i="18"/>
  <c r="E50" i="18"/>
  <c r="E54" i="18"/>
  <c r="E62" i="18"/>
  <c r="E66" i="18"/>
  <c r="E70" i="18"/>
  <c r="E74" i="18"/>
  <c r="E78" i="18"/>
  <c r="E82" i="18"/>
  <c r="E90" i="18"/>
  <c r="E94" i="18"/>
  <c r="E98" i="18"/>
  <c r="E102" i="18"/>
  <c r="D53" i="18"/>
  <c r="E11" i="18"/>
  <c r="E15" i="18"/>
  <c r="E19" i="18"/>
  <c r="E23" i="18"/>
  <c r="E27" i="18"/>
  <c r="D31" i="18"/>
  <c r="E31" i="18"/>
  <c r="E35" i="18"/>
  <c r="E39" i="18"/>
  <c r="E43" i="18"/>
  <c r="E47" i="18"/>
  <c r="E51" i="18"/>
  <c r="E55" i="18"/>
  <c r="E59" i="18"/>
  <c r="E63" i="18"/>
  <c r="E67" i="18"/>
  <c r="E71" i="18"/>
  <c r="D75" i="18"/>
  <c r="E75" i="18"/>
  <c r="E79" i="18"/>
  <c r="E87" i="18"/>
  <c r="D91" i="18"/>
  <c r="E91" i="18"/>
  <c r="E95" i="18"/>
  <c r="E99" i="18"/>
  <c r="E9" i="18"/>
  <c r="E17" i="18"/>
  <c r="D25" i="18"/>
  <c r="E25" i="18"/>
  <c r="E33" i="18"/>
  <c r="E41" i="18"/>
  <c r="E49" i="18"/>
  <c r="E61" i="18"/>
  <c r="E69" i="18"/>
  <c r="E77" i="18"/>
  <c r="E97" i="18"/>
  <c r="D45" i="18"/>
  <c r="E14" i="18"/>
  <c r="E22" i="18"/>
  <c r="E30" i="18"/>
  <c r="E42" i="18"/>
  <c r="D17" i="18"/>
  <c r="D41" i="18"/>
  <c r="D61" i="18"/>
  <c r="D8" i="18"/>
  <c r="E8" i="18"/>
  <c r="E12" i="18"/>
  <c r="E16" i="18"/>
  <c r="E20" i="18"/>
  <c r="E24" i="18"/>
  <c r="E28" i="18"/>
  <c r="E36" i="18"/>
  <c r="E40" i="18"/>
  <c r="D44" i="18"/>
  <c r="E44" i="18"/>
  <c r="D48" i="18"/>
  <c r="E48" i="18"/>
  <c r="E52" i="18"/>
  <c r="E56" i="18"/>
  <c r="D60" i="18"/>
  <c r="E60" i="18"/>
  <c r="D64" i="18"/>
  <c r="E64" i="18"/>
  <c r="E68" i="18"/>
  <c r="D72" i="18"/>
  <c r="E72" i="18"/>
  <c r="E76" i="18"/>
  <c r="E80" i="18"/>
  <c r="D88" i="18"/>
  <c r="E88" i="18"/>
  <c r="D92" i="18"/>
  <c r="E92" i="18"/>
  <c r="E96" i="18"/>
  <c r="E100" i="18"/>
  <c r="D19" i="18"/>
  <c r="D43" i="18"/>
  <c r="D59" i="18"/>
  <c r="D67" i="18"/>
  <c r="D79" i="18"/>
  <c r="D95" i="18"/>
  <c r="D15" i="18"/>
  <c r="D27" i="18"/>
  <c r="D39" i="18"/>
  <c r="D55" i="18"/>
  <c r="D99" i="18"/>
  <c r="D9" i="18"/>
  <c r="D11" i="18"/>
  <c r="D35" i="18"/>
  <c r="D49" i="18"/>
  <c r="D51" i="18"/>
  <c r="D23" i="18"/>
  <c r="D71" i="18"/>
  <c r="D87" i="18"/>
  <c r="D10" i="18"/>
  <c r="D14" i="18"/>
  <c r="D20" i="18"/>
  <c r="D24" i="18"/>
  <c r="D28" i="18"/>
  <c r="D66" i="18"/>
  <c r="D77" i="18"/>
  <c r="D82" i="18"/>
  <c r="D93" i="18"/>
  <c r="D98" i="18"/>
  <c r="D65" i="18"/>
  <c r="D70" i="18"/>
  <c r="D81" i="18"/>
  <c r="D86" i="18"/>
  <c r="D97" i="18"/>
  <c r="D102" i="18"/>
  <c r="D69" i="18"/>
  <c r="D74" i="18"/>
  <c r="D85" i="18"/>
  <c r="D90" i="18"/>
  <c r="D101" i="18"/>
  <c r="D18" i="18"/>
  <c r="D22" i="18"/>
  <c r="D26" i="18"/>
  <c r="D30" i="18"/>
  <c r="D34" i="18"/>
  <c r="D38" i="18"/>
  <c r="D42" i="18"/>
  <c r="D46" i="18"/>
  <c r="D50" i="18"/>
  <c r="D54" i="18"/>
  <c r="D62" i="18"/>
  <c r="D73" i="18"/>
  <c r="D78" i="18"/>
  <c r="D89" i="18"/>
  <c r="D94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<sst xmlns="http://schemas.openxmlformats.org/spreadsheetml/2006/main" count="931" uniqueCount="231">
  <si>
    <t>Batch Name:</t>
  </si>
  <si>
    <t>Plate Position:</t>
  </si>
  <si>
    <t>Platebarcode</t>
  </si>
  <si>
    <t>Copy below. Do not include empty wells:</t>
  </si>
  <si>
    <t>Paste Specimens Below:</t>
  </si>
  <si>
    <t>Barcode,WellID, PlateNumber</t>
  </si>
  <si>
    <t>E01</t>
  </si>
  <si>
    <t>F01</t>
  </si>
  <si>
    <t>G01</t>
  </si>
  <si>
    <t>H01</t>
  </si>
  <si>
    <t>A02</t>
  </si>
  <si>
    <t>B02</t>
  </si>
  <si>
    <t>C02</t>
  </si>
  <si>
    <t>D02</t>
  </si>
  <si>
    <t>E02</t>
  </si>
  <si>
    <t>F02</t>
  </si>
  <si>
    <t>G02</t>
  </si>
  <si>
    <t>H02</t>
  </si>
  <si>
    <t>A03</t>
  </si>
  <si>
    <t>B03</t>
  </si>
  <si>
    <t>C03</t>
  </si>
  <si>
    <t>D03</t>
  </si>
  <si>
    <t>E03</t>
  </si>
  <si>
    <t>F03</t>
  </si>
  <si>
    <t>G03</t>
  </si>
  <si>
    <t>H03</t>
  </si>
  <si>
    <t>A04</t>
  </si>
  <si>
    <t>C04</t>
  </si>
  <si>
    <t>D04</t>
  </si>
  <si>
    <t>E04</t>
  </si>
  <si>
    <t>F04</t>
  </si>
  <si>
    <t>G04</t>
  </si>
  <si>
    <t>H04</t>
  </si>
  <si>
    <t>A05</t>
  </si>
  <si>
    <t>B05</t>
  </si>
  <si>
    <t>C05</t>
  </si>
  <si>
    <t>D05</t>
  </si>
  <si>
    <t>E05</t>
  </si>
  <si>
    <t>F05</t>
  </si>
  <si>
    <t>G05</t>
  </si>
  <si>
    <t>H05</t>
  </si>
  <si>
    <t>A06</t>
  </si>
  <si>
    <t>B06</t>
  </si>
  <si>
    <t>C06</t>
  </si>
  <si>
    <t>D06</t>
  </si>
  <si>
    <t>E06</t>
  </si>
  <si>
    <t>F06</t>
  </si>
  <si>
    <t>G06</t>
  </si>
  <si>
    <t>H06</t>
  </si>
  <si>
    <t>A07</t>
  </si>
  <si>
    <t>B07</t>
  </si>
  <si>
    <t>C07</t>
  </si>
  <si>
    <t>E07</t>
  </si>
  <si>
    <t>F07</t>
  </si>
  <si>
    <t>G07</t>
  </si>
  <si>
    <t>H07</t>
  </si>
  <si>
    <t>A08</t>
  </si>
  <si>
    <t>B08</t>
  </si>
  <si>
    <t>C08</t>
  </si>
  <si>
    <t>D08</t>
  </si>
  <si>
    <t>E08</t>
  </si>
  <si>
    <t>F08</t>
  </si>
  <si>
    <t>G08</t>
  </si>
  <si>
    <t>H08</t>
  </si>
  <si>
    <t>A09</t>
  </si>
  <si>
    <t>B09</t>
  </si>
  <si>
    <t>C09</t>
  </si>
  <si>
    <t>D09</t>
  </si>
  <si>
    <t>E09</t>
  </si>
  <si>
    <t>F09</t>
  </si>
  <si>
    <t>G09</t>
  </si>
  <si>
    <t>H09</t>
  </si>
  <si>
    <t>A10</t>
  </si>
  <si>
    <t>B10</t>
  </si>
  <si>
    <t>C10</t>
  </si>
  <si>
    <t>D10</t>
  </si>
  <si>
    <t>F10</t>
  </si>
  <si>
    <t>G10</t>
  </si>
  <si>
    <t>H10</t>
  </si>
  <si>
    <t>A11</t>
  </si>
  <si>
    <t>B11</t>
  </si>
  <si>
    <t>C11</t>
  </si>
  <si>
    <t>D11</t>
  </si>
  <si>
    <t>E11</t>
  </si>
  <si>
    <t>F11</t>
  </si>
  <si>
    <t>G11</t>
  </si>
  <si>
    <t>H11</t>
  </si>
  <si>
    <t>A12</t>
  </si>
  <si>
    <t>B12</t>
  </si>
  <si>
    <t>C12</t>
  </si>
  <si>
    <t>D12</t>
  </si>
  <si>
    <t>E12</t>
  </si>
  <si>
    <t>A</t>
  </si>
  <si>
    <t>B</t>
  </si>
  <si>
    <t>C</t>
  </si>
  <si>
    <t>D</t>
  </si>
  <si>
    <t>E</t>
  </si>
  <si>
    <t xml:space="preserve">  </t>
  </si>
  <si>
    <t>F</t>
  </si>
  <si>
    <t>G</t>
  </si>
  <si>
    <t>H</t>
  </si>
  <si>
    <t>Amplification Kit:</t>
  </si>
  <si>
    <t>PunchSolution Kit Lot:</t>
  </si>
  <si>
    <t>Sample Count:</t>
  </si>
  <si>
    <t xml:space="preserve">Additional %:   </t>
  </si>
  <si>
    <t>Puncher:</t>
  </si>
  <si>
    <t>Witness</t>
  </si>
  <si>
    <t>Reagent</t>
  </si>
  <si>
    <t>Lot</t>
  </si>
  <si>
    <t>Volume Per Rxn</t>
  </si>
  <si>
    <t>Total Volume</t>
  </si>
  <si>
    <t>PunchSolution</t>
  </si>
  <si>
    <t>Dispense 10ul of PunchSolution into each reagent blank and sample well</t>
  </si>
  <si>
    <t>Analyst:</t>
  </si>
  <si>
    <t>Date:</t>
  </si>
  <si>
    <t xml:space="preserve">Paste output file below. </t>
  </si>
  <si>
    <t>Amplification Kit Lot:</t>
  </si>
  <si>
    <t>Amplification Setup:</t>
  </si>
  <si>
    <t>Master Mix</t>
  </si>
  <si>
    <t>2800M</t>
  </si>
  <si>
    <t>Dispense 1ul of 2800M into each positive control well</t>
  </si>
  <si>
    <t>Thermal Cycler:</t>
  </si>
  <si>
    <t>3500 xL:</t>
  </si>
  <si>
    <t>Formamide/ILS for all plates</t>
  </si>
  <si>
    <t>Lot #</t>
  </si>
  <si>
    <t>Volume Per Reaction</t>
  </si>
  <si>
    <t>Hi-Di Formamide</t>
  </si>
  <si>
    <t>WEN ILS 500</t>
  </si>
  <si>
    <t>Dispense 10ul of mix into each well and 1ul of amp product</t>
  </si>
  <si>
    <t>Ladder Lot #</t>
  </si>
  <si>
    <t>Dispense 1ul of ladder</t>
  </si>
  <si>
    <t xml:space="preserve"> </t>
  </si>
  <si>
    <t>3500 Plate Layout File Version 1.0</t>
  </si>
  <si>
    <t>Plate Name</t>
  </si>
  <si>
    <t>Application Type</t>
  </si>
  <si>
    <t>Capillary Length (cm)</t>
  </si>
  <si>
    <t>Polymer</t>
  </si>
  <si>
    <t>Number of Wells</t>
  </si>
  <si>
    <t>Owner Name</t>
  </si>
  <si>
    <t>Barcode Number</t>
  </si>
  <si>
    <t>Comments</t>
  </si>
  <si>
    <t>HID</t>
  </si>
  <si>
    <t>36</t>
  </si>
  <si>
    <t>POP4</t>
  </si>
  <si>
    <t>96</t>
  </si>
  <si>
    <t/>
  </si>
  <si>
    <t>Well</t>
  </si>
  <si>
    <t>Sample Name</t>
  </si>
  <si>
    <t>Assay</t>
  </si>
  <si>
    <t>Results Group</t>
  </si>
  <si>
    <t>File Name Convention</t>
  </si>
  <si>
    <t>Sample Type</t>
  </si>
  <si>
    <t>User Defined Field 1</t>
  </si>
  <si>
    <t>User Defined Field 2</t>
  </si>
  <si>
    <t>User Defined Field 3</t>
  </si>
  <si>
    <t>User Defined Field 4</t>
  </si>
  <si>
    <t>User Defined Field 5</t>
  </si>
  <si>
    <t>A01</t>
  </si>
  <si>
    <t>B01</t>
  </si>
  <si>
    <t>C01</t>
  </si>
  <si>
    <t>D01</t>
  </si>
  <si>
    <t>B04</t>
  </si>
  <si>
    <t>D07</t>
  </si>
  <si>
    <t>E10</t>
  </si>
  <si>
    <t>F12</t>
  </si>
  <si>
    <t>G12</t>
  </si>
  <si>
    <t>H12</t>
  </si>
  <si>
    <t>STR Lot Numbers</t>
  </si>
  <si>
    <t>Instrumentation</t>
  </si>
  <si>
    <t>Punch Solution Kit:</t>
  </si>
  <si>
    <t>0000523761</t>
  </si>
  <si>
    <t>PowerPlex Fusion Kit:</t>
  </si>
  <si>
    <t>0000495648</t>
  </si>
  <si>
    <t>Water</t>
  </si>
  <si>
    <t>Liquid Handlers</t>
  </si>
  <si>
    <t>5X Master Mix</t>
  </si>
  <si>
    <t>Punch Solution:</t>
  </si>
  <si>
    <t>0000502716</t>
  </si>
  <si>
    <t>5X Primer Pair Mix</t>
  </si>
  <si>
    <t>Manual</t>
  </si>
  <si>
    <t>5X Amp Solution:</t>
  </si>
  <si>
    <t>0000507063</t>
  </si>
  <si>
    <t>5X AmpSolution</t>
  </si>
  <si>
    <r>
      <t xml:space="preserve">Dispense </t>
    </r>
    <r>
      <rPr>
        <b/>
        <sz val="11"/>
        <color theme="1"/>
        <rFont val="Calibri"/>
        <family val="2"/>
        <scheme val="minor"/>
      </rPr>
      <t>12.5ul</t>
    </r>
    <r>
      <rPr>
        <sz val="11"/>
        <color theme="1"/>
        <rFont val="Calibri"/>
        <family val="2"/>
        <scheme val="minor"/>
      </rPr>
      <t xml:space="preserve"> of reaction mix into each well</t>
    </r>
  </si>
  <si>
    <t>5X Master Mix:</t>
  </si>
  <si>
    <t>0000456821</t>
  </si>
  <si>
    <t>5X Primer:</t>
  </si>
  <si>
    <t>0000470491</t>
  </si>
  <si>
    <t>Water:</t>
  </si>
  <si>
    <t>0000476975</t>
  </si>
  <si>
    <t>Puncher</t>
  </si>
  <si>
    <t>2800M:</t>
  </si>
  <si>
    <t>0000483605</t>
  </si>
  <si>
    <t>Ladder:</t>
  </si>
  <si>
    <t>0000459675</t>
  </si>
  <si>
    <t>Robotic</t>
  </si>
  <si>
    <t>WEN ILS 500:</t>
  </si>
  <si>
    <t>0000485407</t>
  </si>
  <si>
    <t>YSTR Lot Numbers</t>
  </si>
  <si>
    <t>Thermal Cycler</t>
  </si>
  <si>
    <t>5DB</t>
  </si>
  <si>
    <t>PowerPlex Y23 Kit:</t>
  </si>
  <si>
    <t>0000487526</t>
  </si>
  <si>
    <t>6DB</t>
  </si>
  <si>
    <t>Y23 5X Master Mix</t>
  </si>
  <si>
    <t>8DB</t>
  </si>
  <si>
    <t>Y23 10X Primer Pair</t>
  </si>
  <si>
    <t>10DB</t>
  </si>
  <si>
    <t>0000462326</t>
  </si>
  <si>
    <t>Y23 5X Master Mix:</t>
  </si>
  <si>
    <t>0000470487</t>
  </si>
  <si>
    <r>
      <t xml:space="preserve">Dispense </t>
    </r>
    <r>
      <rPr>
        <b/>
        <sz val="11"/>
        <color rgb="FF000000"/>
        <rFont val="Calibri"/>
        <family val="2"/>
        <scheme val="minor"/>
      </rPr>
      <t>25ul</t>
    </r>
    <r>
      <rPr>
        <sz val="11"/>
        <color rgb="FF000000"/>
        <rFont val="Calibri"/>
        <family val="2"/>
        <scheme val="minor"/>
      </rPr>
      <t xml:space="preserve"> of reaction mix into each well</t>
    </r>
  </si>
  <si>
    <t>Y23 10X Primer Pair:</t>
  </si>
  <si>
    <t>0000470681</t>
  </si>
  <si>
    <t>0000478979</t>
  </si>
  <si>
    <t>0000476589</t>
  </si>
  <si>
    <t>Watson</t>
  </si>
  <si>
    <t>WEN ILS 500 Y23:</t>
  </si>
  <si>
    <t>0000460612</t>
  </si>
  <si>
    <t>Crick</t>
  </si>
  <si>
    <t>Punch Plate Position:</t>
  </si>
  <si>
    <t>Formamide Lot Numbers</t>
  </si>
  <si>
    <t>Lot Numbers Updated:</t>
  </si>
  <si>
    <t>1 Injection Aliquot:</t>
  </si>
  <si>
    <t>2303884_07282024</t>
  </si>
  <si>
    <t>4 Injection Aliquot:</t>
  </si>
  <si>
    <t>2303884_08072024</t>
  </si>
  <si>
    <t>Drop-Down Options</t>
  </si>
  <si>
    <t>Additional %</t>
  </si>
  <si>
    <t>PowerPlex Fusion</t>
  </si>
  <si>
    <t>PowerPlex Y23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</si>
</sst>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DCDB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DA9694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E7E6E6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0" fontId="3" fillId="0" borderId="0"/>
    <xf numFmtId="0" fontId="15" fillId="0" borderId="0"/>
  </cellStyleXfs>
  <cellXfs count="318">
    <xf numFmtId="0" fontId="0" fillId="0" borderId="0" xfId="0"/>
    <xf numFmtId="0" fontId="0" fillId="0" borderId="0" xfId="0" applyAlignment="1" applyProtection="1">
      <alignment vertical="center" wrapText="1"/>
      <protection locked="0"/>
    </xf>
    <xf numFmtId="0" fontId="1" fillId="2" borderId="0" xfId="0" applyFont="1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>
      <alignment horizontal="right" vertical="center"/>
    </xf>
    <xf numFmtId="0" fontId="0" fillId="0" borderId="0" xfId="0" applyProtection="1">
      <protection locked="0"/>
    </xf>
    <xf numFmtId="0" fontId="1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vertical="top"/>
      <protection locked="0"/>
    </xf>
    <xf numFmtId="49" fontId="0" fillId="0" borderId="0" xfId="0" applyNumberFormat="1" applyAlignment="1" applyProtection="1">
      <alignment horizontal="center"/>
      <protection locked="0" hidden="1"/>
    </xf>
    <xf numFmtId="0" fontId="0" fillId="0" borderId="0" xfId="0" applyProtection="1">
      <protection locked="0" hidden="1"/>
    </xf>
    <xf numFmtId="49" fontId="0" fillId="0" borderId="0" xfId="0" applyNumberFormat="1" applyProtection="1">
      <protection locked="0"/>
    </xf>
    <xf numFmtId="0" fontId="0" fillId="0" borderId="0" xfId="0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>
      <alignment vertical="center"/>
    </xf>
    <xf numFmtId="0" fontId="6" fillId="0" borderId="0" xfId="0" applyFont="1"/>
    <xf numFmtId="49" fontId="0" fillId="0" borderId="0" xfId="0" applyNumberFormat="1" applyAlignment="1" applyProtection="1">
      <alignment vertical="center"/>
      <protection locked="0"/>
    </xf>
    <xf numFmtId="0" fontId="5" fillId="0" borderId="0" xfId="0" applyFont="1" applyAlignment="1">
      <alignment vertical="center" wrapText="1"/>
    </xf>
    <xf numFmtId="0" fontId="0" fillId="0" borderId="1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0" fillId="0" borderId="0" xfId="0" applyNumberFormat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14" fontId="9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 hidden="1"/>
    </xf>
    <xf numFmtId="0" fontId="8" fillId="0" borderId="0" xfId="0" applyFont="1" applyProtection="1"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7" fillId="0" borderId="0" xfId="0" applyFont="1" applyProtection="1">
      <protection locked="0"/>
    </xf>
    <xf numFmtId="0" fontId="12" fillId="0" borderId="1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0" xfId="0" applyFont="1"/>
    <xf numFmtId="49" fontId="0" fillId="0" borderId="5" xfId="0" applyNumberFormat="1" applyBorder="1" applyAlignment="1" applyProtection="1">
      <alignment horizontal="center" vertical="center"/>
      <protection locked="0"/>
    </xf>
    <xf numFmtId="0" fontId="12" fillId="0" borderId="6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49" fontId="12" fillId="0" borderId="5" xfId="0" applyNumberFormat="1" applyFont="1" applyBorder="1" applyAlignment="1">
      <alignment horizontal="center" vertical="center"/>
    </xf>
    <xf numFmtId="49" fontId="12" fillId="0" borderId="41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vertical="center"/>
    </xf>
    <xf numFmtId="0" fontId="12" fillId="0" borderId="22" xfId="0" applyFont="1" applyBorder="1" applyAlignment="1">
      <alignment vertical="center"/>
    </xf>
    <xf numFmtId="0" fontId="12" fillId="0" borderId="23" xfId="0" applyFont="1" applyBorder="1" applyAlignment="1">
      <alignment vertical="center"/>
    </xf>
    <xf numFmtId="0" fontId="0" fillId="0" borderId="47" xfId="0" applyBorder="1" applyAlignment="1">
      <alignment horizontal="center" vertic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49" fontId="12" fillId="14" borderId="46" xfId="0" applyNumberFormat="1" applyFont="1" applyFill="1" applyBorder="1" applyAlignment="1">
      <alignment horizontal="center" vertical="center"/>
    </xf>
    <xf numFmtId="49" fontId="12" fillId="15" borderId="30" xfId="0" applyNumberFormat="1" applyFont="1" applyFill="1" applyBorder="1" applyAlignment="1">
      <alignment horizontal="center" vertical="center"/>
    </xf>
    <xf numFmtId="49" fontId="12" fillId="16" borderId="46" xfId="0" applyNumberFormat="1" applyFont="1" applyFill="1" applyBorder="1" applyAlignment="1">
      <alignment horizontal="center" vertical="center"/>
    </xf>
    <xf numFmtId="49" fontId="12" fillId="13" borderId="46" xfId="0" applyNumberFormat="1" applyFont="1" applyFill="1" applyBorder="1" applyAlignment="1">
      <alignment horizontal="center" vertical="center"/>
    </xf>
    <xf numFmtId="49" fontId="12" fillId="13" borderId="30" xfId="0" applyNumberFormat="1" applyFont="1" applyFill="1" applyBorder="1" applyAlignment="1">
      <alignment horizontal="center" vertical="center"/>
    </xf>
    <xf numFmtId="49" fontId="0" fillId="9" borderId="46" xfId="0" applyNumberFormat="1" applyFill="1" applyBorder="1" applyAlignment="1">
      <alignment horizontal="center" vertical="center"/>
    </xf>
    <xf numFmtId="49" fontId="0" fillId="9" borderId="46" xfId="0" applyNumberFormat="1" applyFill="1" applyBorder="1" applyAlignment="1" applyProtection="1">
      <alignment horizontal="center" vertical="center"/>
      <protection locked="0"/>
    </xf>
    <xf numFmtId="49" fontId="0" fillId="9" borderId="34" xfId="0" applyNumberFormat="1" applyFill="1" applyBorder="1" applyAlignment="1">
      <alignment horizontal="center" vertical="center"/>
    </xf>
    <xf numFmtId="49" fontId="0" fillId="7" borderId="46" xfId="0" applyNumberFormat="1" applyFill="1" applyBorder="1" applyAlignment="1" applyProtection="1">
      <alignment horizontal="center" vertical="center"/>
      <protection locked="0"/>
    </xf>
    <xf numFmtId="49" fontId="0" fillId="11" borderId="30" xfId="0" applyNumberFormat="1" applyFill="1" applyBorder="1" applyAlignment="1" applyProtection="1">
      <alignment horizontal="center" vertical="center"/>
      <protection locked="0"/>
    </xf>
    <xf numFmtId="49" fontId="0" fillId="5" borderId="46" xfId="0" applyNumberFormat="1" applyFill="1" applyBorder="1" applyAlignment="1" applyProtection="1">
      <alignment horizontal="center" vertical="center"/>
      <protection locked="0"/>
    </xf>
    <xf numFmtId="49" fontId="0" fillId="6" borderId="30" xfId="0" applyNumberFormat="1" applyFill="1" applyBorder="1" applyAlignment="1" applyProtection="1">
      <alignment horizontal="center" vertical="center"/>
      <protection locked="0"/>
    </xf>
    <xf numFmtId="0" fontId="14" fillId="0" borderId="33" xfId="0" applyFont="1" applyBorder="1" applyAlignment="1">
      <alignment horizontal="center" vertical="center" wrapText="1"/>
    </xf>
    <xf numFmtId="0" fontId="0" fillId="0" borderId="33" xfId="0" applyBorder="1" applyAlignment="1" applyProtection="1">
      <alignment horizontal="center" vertical="center"/>
      <protection locked="0"/>
    </xf>
    <xf numFmtId="49" fontId="0" fillId="0" borderId="33" xfId="0" applyNumberFormat="1" applyBorder="1" applyAlignment="1" applyProtection="1">
      <alignment horizontal="center" vertical="center"/>
      <protection locked="0"/>
    </xf>
    <xf numFmtId="49" fontId="0" fillId="0" borderId="39" xfId="0" applyNumberFormat="1" applyBorder="1" applyAlignment="1" applyProtection="1">
      <alignment horizontal="center" vertical="center"/>
      <protection locked="0"/>
    </xf>
    <xf numFmtId="49" fontId="6" fillId="0" borderId="33" xfId="0" applyNumberFormat="1" applyFont="1" applyBorder="1" applyAlignment="1" applyProtection="1">
      <alignment horizontal="center" vertical="center" wrapText="1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14" fillId="0" borderId="30" xfId="0" applyFont="1" applyBorder="1" applyAlignment="1">
      <alignment horizontal="center" vertical="center" wrapText="1"/>
    </xf>
    <xf numFmtId="49" fontId="6" fillId="0" borderId="30" xfId="0" applyNumberFormat="1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0" fillId="17" borderId="48" xfId="0" applyFill="1" applyBorder="1"/>
    <xf numFmtId="0" fontId="0" fillId="17" borderId="38" xfId="0" applyFill="1" applyBorder="1" applyAlignment="1">
      <alignment horizontal="center" vertical="center"/>
    </xf>
    <xf numFmtId="0" fontId="0" fillId="17" borderId="43" xfId="0" applyFill="1" applyBorder="1"/>
    <xf numFmtId="0" fontId="0" fillId="17" borderId="10" xfId="0" applyFill="1" applyBorder="1"/>
    <xf numFmtId="0" fontId="0" fillId="17" borderId="29" xfId="0" applyFill="1" applyBorder="1"/>
    <xf numFmtId="49" fontId="0" fillId="17" borderId="10" xfId="0" applyNumberFormat="1" applyFill="1" applyBorder="1" applyProtection="1">
      <protection locked="0"/>
    </xf>
    <xf numFmtId="49" fontId="0" fillId="17" borderId="0" xfId="0" applyNumberFormat="1" applyFill="1" applyAlignment="1" applyProtection="1">
      <alignment horizontal="center" vertical="center"/>
      <protection locked="0"/>
    </xf>
    <xf numFmtId="49" fontId="0" fillId="17" borderId="29" xfId="0" applyNumberFormat="1" applyFill="1" applyBorder="1" applyAlignment="1" applyProtection="1">
      <alignment horizontal="center"/>
      <protection locked="0"/>
    </xf>
    <xf numFmtId="0" fontId="5" fillId="17" borderId="10" xfId="0" applyFont="1" applyFill="1" applyBorder="1" applyAlignment="1">
      <alignment vertical="center" wrapText="1"/>
    </xf>
    <xf numFmtId="0" fontId="0" fillId="17" borderId="10" xfId="0" applyFill="1" applyBorder="1" applyAlignment="1" applyProtection="1">
      <alignment vertical="top"/>
      <protection locked="0"/>
    </xf>
    <xf numFmtId="0" fontId="0" fillId="17" borderId="10" xfId="0" applyFill="1" applyBorder="1" applyAlignment="1">
      <alignment vertical="center"/>
    </xf>
    <xf numFmtId="0" fontId="0" fillId="17" borderId="10" xfId="0" applyFill="1" applyBorder="1" applyAlignment="1" applyProtection="1">
      <alignment horizontal="right" vertical="center"/>
      <protection locked="0"/>
    </xf>
    <xf numFmtId="0" fontId="0" fillId="17" borderId="10" xfId="0" applyFill="1" applyBorder="1" applyAlignment="1">
      <alignment horizontal="right" vertical="center"/>
    </xf>
    <xf numFmtId="0" fontId="0" fillId="17" borderId="10" xfId="0" applyFill="1" applyBorder="1" applyProtection="1">
      <protection locked="0"/>
    </xf>
    <xf numFmtId="0" fontId="12" fillId="17" borderId="10" xfId="0" applyFont="1" applyFill="1" applyBorder="1" applyAlignment="1">
      <alignment vertical="center"/>
    </xf>
    <xf numFmtId="0" fontId="12" fillId="17" borderId="10" xfId="0" applyFont="1" applyFill="1" applyBorder="1"/>
    <xf numFmtId="0" fontId="0" fillId="17" borderId="32" xfId="0" applyFill="1" applyBorder="1"/>
    <xf numFmtId="0" fontId="5" fillId="17" borderId="29" xfId="0" applyFont="1" applyFill="1" applyBorder="1" applyAlignment="1">
      <alignment vertical="center" wrapText="1"/>
    </xf>
    <xf numFmtId="0" fontId="0" fillId="17" borderId="29" xfId="0" applyFill="1" applyBorder="1" applyProtection="1">
      <protection locked="0"/>
    </xf>
    <xf numFmtId="49" fontId="0" fillId="17" borderId="29" xfId="0" applyNumberFormat="1" applyFill="1" applyBorder="1" applyAlignment="1" applyProtection="1">
      <alignment vertical="center"/>
      <protection locked="0"/>
    </xf>
    <xf numFmtId="49" fontId="0" fillId="17" borderId="29" xfId="0" applyNumberFormat="1" applyFill="1" applyBorder="1" applyProtection="1">
      <protection locked="0"/>
    </xf>
    <xf numFmtId="0" fontId="0" fillId="17" borderId="29" xfId="0" applyFill="1" applyBorder="1" applyAlignment="1" applyProtection="1">
      <alignment vertical="center"/>
      <protection locked="0"/>
    </xf>
    <xf numFmtId="49" fontId="0" fillId="17" borderId="29" xfId="0" applyNumberFormat="1" applyFill="1" applyBorder="1" applyAlignment="1" applyProtection="1">
      <alignment vertical="center" wrapText="1"/>
      <protection locked="0"/>
    </xf>
    <xf numFmtId="0" fontId="0" fillId="17" borderId="29" xfId="0" applyFill="1" applyBorder="1" applyAlignment="1">
      <alignment horizontal="center"/>
    </xf>
    <xf numFmtId="0" fontId="5" fillId="17" borderId="29" xfId="0" applyFont="1" applyFill="1" applyBorder="1" applyAlignment="1">
      <alignment horizontal="center" vertical="center" wrapText="1"/>
    </xf>
    <xf numFmtId="0" fontId="0" fillId="17" borderId="49" xfId="0" applyFill="1" applyBorder="1"/>
    <xf numFmtId="0" fontId="12" fillId="17" borderId="0" xfId="0" applyFont="1" applyFill="1" applyAlignment="1">
      <alignment horizontal="center" vertical="center"/>
    </xf>
    <xf numFmtId="0" fontId="5" fillId="17" borderId="31" xfId="0" applyFont="1" applyFill="1" applyBorder="1" applyAlignment="1">
      <alignment horizontal="center" vertical="center" wrapText="1"/>
    </xf>
    <xf numFmtId="0" fontId="0" fillId="17" borderId="0" xfId="0" applyFill="1" applyAlignment="1">
      <alignment horizontal="center" vertical="center"/>
    </xf>
    <xf numFmtId="0" fontId="5" fillId="17" borderId="0" xfId="0" applyFont="1" applyFill="1" applyAlignment="1">
      <alignment horizontal="center" vertical="center" wrapText="1"/>
    </xf>
    <xf numFmtId="0" fontId="0" fillId="17" borderId="0" xfId="0" applyFill="1" applyAlignment="1" applyProtection="1">
      <alignment horizontal="center" vertical="center"/>
      <protection locked="0"/>
    </xf>
    <xf numFmtId="0" fontId="0" fillId="17" borderId="0" xfId="0" applyFill="1"/>
    <xf numFmtId="0" fontId="0" fillId="17" borderId="38" xfId="0" applyFill="1" applyBorder="1"/>
    <xf numFmtId="0" fontId="5" fillId="17" borderId="0" xfId="0" applyFont="1" applyFill="1" applyAlignment="1">
      <alignment vertical="center" wrapText="1"/>
    </xf>
    <xf numFmtId="0" fontId="0" fillId="17" borderId="29" xfId="0" applyFill="1" applyBorder="1" applyAlignment="1" applyProtection="1">
      <alignment vertical="top"/>
      <protection locked="0"/>
    </xf>
    <xf numFmtId="0" fontId="0" fillId="17" borderId="29" xfId="0" applyFill="1" applyBorder="1" applyAlignment="1">
      <alignment horizontal="center" vertical="center"/>
    </xf>
    <xf numFmtId="0" fontId="6" fillId="17" borderId="29" xfId="0" applyFont="1" applyFill="1" applyBorder="1" applyAlignment="1">
      <alignment horizontal="center"/>
    </xf>
    <xf numFmtId="0" fontId="0" fillId="17" borderId="0" xfId="0" applyFill="1" applyProtection="1">
      <protection locked="0"/>
    </xf>
    <xf numFmtId="0" fontId="0" fillId="17" borderId="31" xfId="0" applyFill="1" applyBorder="1"/>
    <xf numFmtId="0" fontId="0" fillId="17" borderId="10" xfId="0" applyFill="1" applyBorder="1" applyAlignment="1">
      <alignment horizontal="center" vertical="center"/>
    </xf>
    <xf numFmtId="0" fontId="12" fillId="17" borderId="0" xfId="0" applyFont="1" applyFill="1" applyAlignment="1">
      <alignment vertical="center"/>
    </xf>
    <xf numFmtId="0" fontId="12" fillId="17" borderId="29" xfId="0" applyFont="1" applyFill="1" applyBorder="1" applyAlignment="1">
      <alignment vertical="center"/>
    </xf>
    <xf numFmtId="0" fontId="12" fillId="17" borderId="0" xfId="0" applyFont="1" applyFill="1"/>
    <xf numFmtId="0" fontId="12" fillId="17" borderId="29" xfId="0" applyFont="1" applyFill="1" applyBorder="1"/>
    <xf numFmtId="0" fontId="0" fillId="17" borderId="32" xfId="0" applyFill="1" applyBorder="1" applyAlignment="1">
      <alignment horizontal="center" vertical="center"/>
    </xf>
    <xf numFmtId="0" fontId="0" fillId="17" borderId="31" xfId="0" applyFill="1" applyBorder="1" applyAlignment="1">
      <alignment horizontal="center" vertical="center"/>
    </xf>
    <xf numFmtId="0" fontId="0" fillId="0" borderId="38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locked="0"/>
    </xf>
    <xf numFmtId="0" fontId="4" fillId="0" borderId="0" xfId="0" applyFont="1" applyAlignment="1">
      <alignment horizontal="right"/>
    </xf>
    <xf numFmtId="0" fontId="6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10" fillId="0" borderId="0" xfId="0" applyFont="1" applyAlignment="1" applyProtection="1">
      <alignment horizontal="center"/>
      <protection locked="0"/>
    </xf>
    <xf numFmtId="14" fontId="0" fillId="0" borderId="0" xfId="0" applyNumberFormat="1" applyAlignment="1" applyProtection="1">
      <alignment vertical="center" wrapText="1"/>
      <protection locked="0"/>
    </xf>
    <xf numFmtId="49" fontId="0" fillId="0" borderId="38" xfId="0" applyNumberFormat="1" applyBorder="1" applyProtection="1"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31" xfId="0" applyBorder="1" applyProtection="1">
      <protection locked="0"/>
    </xf>
    <xf numFmtId="0" fontId="0" fillId="0" borderId="0" xfId="0" applyAlignment="1" applyProtection="1">
      <alignment vertical="center"/>
      <protection hidden="1"/>
    </xf>
    <xf numFmtId="0" fontId="6" fillId="0" borderId="0" xfId="0" applyFont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18" borderId="30" xfId="0" applyFill="1" applyBorder="1" applyAlignment="1">
      <alignment horizontal="center" vertical="center"/>
    </xf>
    <xf numFmtId="0" fontId="0" fillId="12" borderId="30" xfId="0" applyFill="1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49" fontId="15" fillId="0" borderId="0" xfId="2" applyNumberFormat="1" applyProtection="1"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0" fillId="12" borderId="42" xfId="0" applyFill="1" applyBorder="1" applyProtection="1">
      <protection locked="0"/>
    </xf>
    <xf numFmtId="0" fontId="9" fillId="0" borderId="0" xfId="0" applyFont="1"/>
    <xf numFmtId="0" fontId="0" fillId="0" borderId="43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51" xfId="0" applyBorder="1" applyProtection="1">
      <protection locked="0"/>
    </xf>
    <xf numFmtId="0" fontId="0" fillId="0" borderId="49" xfId="0" applyBorder="1" applyProtection="1">
      <protection locked="0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19" borderId="58" xfId="0" applyFill="1" applyBorder="1"/>
    <xf numFmtId="0" fontId="0" fillId="19" borderId="59" xfId="0" applyFill="1" applyBorder="1" applyAlignment="1">
      <alignment horizontal="center" vertical="center"/>
    </xf>
    <xf numFmtId="0" fontId="0" fillId="19" borderId="60" xfId="0" applyFill="1" applyBorder="1"/>
    <xf numFmtId="0" fontId="0" fillId="19" borderId="61" xfId="0" applyFill="1" applyBorder="1"/>
    <xf numFmtId="0" fontId="0" fillId="19" borderId="0" xfId="0" applyFill="1" applyBorder="1" applyAlignment="1">
      <alignment horizontal="center" vertical="center"/>
    </xf>
    <xf numFmtId="0" fontId="0" fillId="19" borderId="62" xfId="0" applyFill="1" applyBorder="1"/>
    <xf numFmtId="0" fontId="0" fillId="19" borderId="63" xfId="0" applyFill="1" applyBorder="1"/>
    <xf numFmtId="0" fontId="0" fillId="19" borderId="64" xfId="0" applyFill="1" applyBorder="1" applyAlignment="1">
      <alignment horizontal="center" vertical="center"/>
    </xf>
    <xf numFmtId="0" fontId="0" fillId="19" borderId="65" xfId="0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center" vertical="center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right" vertical="center" wrapText="1"/>
      <protection locked="0"/>
    </xf>
    <xf numFmtId="0" fontId="0" fillId="0" borderId="0" xfId="0" applyAlignment="1">
      <alignment horizontal="right"/>
    </xf>
    <xf numFmtId="0" fontId="0" fillId="0" borderId="29" xfId="0" applyBorder="1" applyAlignment="1">
      <alignment horizontal="right"/>
    </xf>
    <xf numFmtId="49" fontId="0" fillId="0" borderId="21" xfId="0" applyNumberFormat="1" applyBorder="1" applyAlignment="1" applyProtection="1">
      <alignment horizontal="center"/>
      <protection locked="0"/>
    </xf>
    <xf numFmtId="49" fontId="0" fillId="0" borderId="23" xfId="0" applyNumberFormat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9" fontId="0" fillId="0" borderId="21" xfId="0" applyNumberFormat="1" applyBorder="1" applyAlignment="1" applyProtection="1">
      <alignment horizontal="center"/>
      <protection locked="0"/>
    </xf>
    <xf numFmtId="9" fontId="0" fillId="0" borderId="23" xfId="0" applyNumberForma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21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5" fillId="0" borderId="31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9" fontId="0" fillId="0" borderId="21" xfId="0" applyNumberFormat="1" applyBorder="1" applyAlignment="1" applyProtection="1">
      <alignment horizontal="center" vertical="center" wrapText="1"/>
      <protection locked="0"/>
    </xf>
    <xf numFmtId="49" fontId="0" fillId="0" borderId="23" xfId="0" applyNumberFormat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/>
      <protection locked="0"/>
    </xf>
    <xf numFmtId="0" fontId="0" fillId="0" borderId="49" xfId="0" applyBorder="1" applyAlignment="1" applyProtection="1">
      <alignment horizontal="center"/>
      <protection locked="0"/>
    </xf>
    <xf numFmtId="0" fontId="0" fillId="0" borderId="48" xfId="0" applyBorder="1" applyAlignment="1" applyProtection="1">
      <alignment horizontal="center" wrapText="1"/>
      <protection locked="0"/>
    </xf>
    <xf numFmtId="0" fontId="0" fillId="0" borderId="38" xfId="0" applyBorder="1" applyAlignment="1" applyProtection="1">
      <alignment horizontal="center" wrapText="1"/>
      <protection locked="0"/>
    </xf>
    <xf numFmtId="0" fontId="0" fillId="0" borderId="43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49" xfId="0" applyBorder="1" applyAlignment="1" applyProtection="1">
      <alignment horizontal="center" wrapText="1"/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0" fillId="0" borderId="9" xfId="0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0" borderId="18" xfId="0" applyBorder="1" applyAlignment="1">
      <alignment horizontal="center"/>
    </xf>
    <xf numFmtId="14" fontId="0" fillId="0" borderId="21" xfId="0" applyNumberFormat="1" applyBorder="1" applyAlignment="1" applyProtection="1">
      <alignment horizontal="center" vertical="center" wrapText="1"/>
      <protection locked="0"/>
    </xf>
    <xf numFmtId="14" fontId="0" fillId="0" borderId="23" xfId="0" applyNumberFormat="1" applyBorder="1" applyAlignment="1" applyProtection="1">
      <alignment horizontal="center" vertical="center" wrapText="1"/>
      <protection locked="0"/>
    </xf>
    <xf numFmtId="0" fontId="0" fillId="0" borderId="40" xfId="0" applyBorder="1" applyAlignment="1" applyProtection="1">
      <alignment horizontal="center" vertical="top"/>
      <protection locked="0"/>
    </xf>
    <xf numFmtId="0" fontId="0" fillId="0" borderId="37" xfId="0" applyBorder="1" applyAlignment="1" applyProtection="1">
      <alignment horizontal="center" vertical="top"/>
      <protection locked="0"/>
    </xf>
    <xf numFmtId="0" fontId="6" fillId="0" borderId="40" xfId="0" applyFont="1" applyBorder="1" applyAlignment="1">
      <alignment horizontal="center"/>
    </xf>
    <xf numFmtId="0" fontId="6" fillId="0" borderId="51" xfId="0" applyFont="1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6" xfId="0" applyBorder="1" applyAlignment="1" applyProtection="1">
      <alignment horizontal="center"/>
      <protection locked="0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10" xfId="0" applyBorder="1" applyAlignment="1">
      <alignment horizontal="right"/>
    </xf>
    <xf numFmtId="0" fontId="0" fillId="0" borderId="48" xfId="0" applyBorder="1" applyAlignment="1" applyProtection="1">
      <alignment horizontal="center" vertical="center" wrapText="1"/>
      <protection locked="0"/>
    </xf>
    <xf numFmtId="0" fontId="0" fillId="0" borderId="38" xfId="0" applyBorder="1" applyAlignment="1" applyProtection="1">
      <alignment horizontal="center" vertical="center" wrapText="1"/>
      <protection locked="0"/>
    </xf>
    <xf numFmtId="0" fontId="0" fillId="0" borderId="43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49" xfId="0" applyBorder="1" applyAlignment="1" applyProtection="1">
      <alignment horizontal="center" vertical="center" wrapText="1"/>
      <protection locked="0"/>
    </xf>
    <xf numFmtId="0" fontId="0" fillId="0" borderId="22" xfId="0" applyBorder="1" applyAlignment="1">
      <alignment horizontal="center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0" borderId="9" xfId="0" applyFont="1" applyBorder="1" applyAlignment="1" applyProtection="1">
      <alignment horizontal="center"/>
      <protection hidden="1"/>
    </xf>
    <xf numFmtId="0" fontId="4" fillId="0" borderId="24" xfId="0" applyFont="1" applyBorder="1" applyAlignment="1" applyProtection="1">
      <alignment horizontal="center"/>
      <protection hidden="1"/>
    </xf>
    <xf numFmtId="0" fontId="4" fillId="0" borderId="18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29" xfId="0" applyBorder="1" applyAlignment="1" applyProtection="1">
      <alignment horizontal="right" vertic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6" fillId="0" borderId="25" xfId="0" applyFont="1" applyBorder="1" applyAlignment="1" applyProtection="1">
      <alignment horizontal="center"/>
      <protection hidden="1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11" xfId="0" applyNumberFormat="1" applyBorder="1" applyAlignment="1" applyProtection="1">
      <alignment horizontal="center"/>
      <protection locked="0"/>
    </xf>
    <xf numFmtId="49" fontId="0" fillId="0" borderId="19" xfId="0" applyNumberForma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49" fontId="0" fillId="0" borderId="13" xfId="0" applyNumberFormat="1" applyBorder="1" applyAlignment="1" applyProtection="1">
      <alignment horizontal="center"/>
      <protection hidden="1"/>
    </xf>
    <xf numFmtId="49" fontId="0" fillId="0" borderId="14" xfId="0" applyNumberFormat="1" applyBorder="1" applyAlignment="1" applyProtection="1">
      <alignment horizontal="center"/>
      <protection hidden="1"/>
    </xf>
    <xf numFmtId="0" fontId="0" fillId="0" borderId="58" xfId="0" applyFill="1" applyBorder="1" applyAlignment="1">
      <alignment horizontal="center" vertical="center"/>
    </xf>
    <xf numFmtId="0" fontId="0" fillId="0" borderId="60" xfId="0" applyFill="1" applyBorder="1" applyAlignment="1">
      <alignment horizontal="center" vertical="center"/>
    </xf>
    <xf numFmtId="14" fontId="6" fillId="0" borderId="58" xfId="0" applyNumberFormat="1" applyFont="1" applyFill="1" applyBorder="1" applyAlignment="1">
      <alignment horizontal="center" vertical="center"/>
    </xf>
    <xf numFmtId="14" fontId="6" fillId="0" borderId="60" xfId="0" applyNumberFormat="1" applyFont="1" applyFill="1" applyBorder="1" applyAlignment="1">
      <alignment horizontal="center" vertical="center"/>
    </xf>
    <xf numFmtId="14" fontId="6" fillId="0" borderId="63" xfId="0" applyNumberFormat="1" applyFont="1" applyFill="1" applyBorder="1" applyAlignment="1">
      <alignment horizontal="center" vertical="center"/>
    </xf>
    <xf numFmtId="14" fontId="6" fillId="0" borderId="65" xfId="0" applyNumberFormat="1" applyFont="1" applyFill="1" applyBorder="1" applyAlignment="1">
      <alignment horizontal="center" vertical="center"/>
    </xf>
    <xf numFmtId="0" fontId="6" fillId="0" borderId="48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10" borderId="0" xfId="0" applyFill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8" borderId="21" xfId="0" applyFill="1" applyBorder="1" applyAlignment="1" applyProtection="1">
      <alignment horizontal="center"/>
      <protection locked="0"/>
    </xf>
    <xf numFmtId="0" fontId="0" fillId="8" borderId="23" xfId="0" applyFill="1" applyBorder="1" applyAlignment="1" applyProtection="1">
      <alignment horizontal="center"/>
      <protection locked="0"/>
    </xf>
    <xf numFmtId="0" fontId="12" fillId="0" borderId="1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9" fontId="0" fillId="0" borderId="32" xfId="0" applyNumberFormat="1" applyBorder="1" applyAlignment="1">
      <alignment horizontal="center"/>
    </xf>
    <xf numFmtId="9" fontId="0" fillId="0" borderId="49" xfId="0" applyNumberForma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17" borderId="48" xfId="0" applyFill="1" applyBorder="1" applyAlignment="1">
      <alignment horizontal="center"/>
    </xf>
    <xf numFmtId="0" fontId="0" fillId="17" borderId="38" xfId="0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3" xfId="0" applyBorder="1" applyAlignment="1">
      <alignment horizontal="center"/>
    </xf>
    <xf numFmtId="14" fontId="6" fillId="19" borderId="0" xfId="0" applyNumberFormat="1" applyFont="1" applyFill="1" applyBorder="1" applyAlignment="1">
      <alignment horizontal="center" vertical="center"/>
    </xf>
    <xf numFmtId="9" fontId="0" fillId="0" borderId="10" xfId="0" applyNumberFormat="1" applyBorder="1" applyAlignment="1">
      <alignment horizontal="center"/>
    </xf>
    <xf numFmtId="9" fontId="0" fillId="0" borderId="29" xfId="0" applyNumberFormat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4" xfId="2" xr:uid="{47EEB7D9-9991-4CF9-BDD2-34E67E378B43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111"/>
  <sheetViews>
    <sheetView showZeros="0" tabSelected="1" topLeftCell="F1" workbookViewId="0">
      <selection activeCell="F8" sqref="F8"/>
    </sheetView>
  </sheetViews>
  <sheetFormatPr defaultRowHeight="15"/>
  <cols>
    <col min="1" max="1" width="8.85546875"/>
    <col min="2" max="2" width="22.7109375" style="14" customWidth="1"/>
    <col min="3" max="3" width="8.5703125" style="14" customWidth="1"/>
    <col min="4" max="5" width="15.28515625" customWidth="1"/>
    <col min="6" max="6" width="38.140625" style="14" bestFit="1" customWidth="1"/>
    <col min="7" max="7" width="16.5703125" style="14" bestFit="1" customWidth="1"/>
    <col min="8" max="8" width="8.85546875"/>
    <col min="10" max="10" width="28.140625" bestFit="1" customWidth="1"/>
    <col min="12" max="12" width="17.85546875" style="14" customWidth="1"/>
    <col min="13" max="13" width="9" style="14" customWidth="1"/>
    <col min="14" max="14" width="13" style="14" customWidth="1"/>
    <col min="15" max="15" width="3.42578125" style="14" customWidth="1"/>
    <col min="16" max="20" width="8.140625" style="14" customWidth="1"/>
    <col min="21" max="21" width="8.42578125" style="14" customWidth="1"/>
    <col min="22" max="22" width="28" style="14" bestFit="1" customWidth="1"/>
    <col min="23" max="23" width="3.42578125" customWidth="1"/>
    <col min="24" max="24" width="32.140625" customWidth="1"/>
    <col min="25" max="25" width="5.28515625" customWidth="1"/>
    <col min="26" max="26" width="10.42578125" customWidth="1"/>
    <col min="27" max="27" width="12.85546875" bestFit="1" customWidth="1"/>
  </cols>
  <sheetData>
    <row r="2" spans="1:22" ht="15.75" thickBot="1">
      <c r="B2" s="14" t="s">
        <v>0</v>
      </c>
      <c r="D2" s="14" t="s">
        <v>1</v>
      </c>
      <c r="E2" s="14"/>
      <c r="G2"/>
      <c r="J2" s="14"/>
      <c r="K2" s="149"/>
      <c r="L2" s="149" t="s">
        <v>2</v>
      </c>
      <c r="M2" s="149"/>
      <c r="N2" s="149"/>
      <c r="O2" s="147"/>
      <c r="P2" s="147"/>
      <c r="Q2" s="147"/>
      <c r="R2" s="147"/>
      <c r="T2"/>
      <c r="U2"/>
      <c r="V2"/>
    </row>
    <row r="3" spans="1:22" ht="15.75" thickBot="1">
      <c r="B3" s="151"/>
      <c r="C3"/>
      <c r="D3" s="151"/>
      <c r="E3" s="14"/>
      <c r="F3" s="150" t="s">
        <v>3</v>
      </c>
      <c r="G3"/>
      <c r="J3" s="14"/>
      <c r="K3" s="28"/>
      <c r="L3" s="28"/>
      <c r="M3" s="28"/>
      <c r="N3" s="28"/>
      <c r="T3"/>
      <c r="U3"/>
      <c r="V3"/>
    </row>
    <row r="4" spans="1:22">
      <c r="F4" s="152" t="str">
        <f>_xlfn.TEXTJOIN(",",TRUE,$L$2,$B$3)</f>
        <v>Platebarcode</v>
      </c>
      <c r="V4"/>
    </row>
    <row r="5" spans="1:22" ht="15.75" thickBot="1">
      <c r="B5" s="14" t="s">
        <v>4</v>
      </c>
      <c r="F5" s="73" t="s">
        <v>5</v>
      </c>
      <c r="G5" s="21"/>
      <c r="H5" s="21"/>
      <c r="L5"/>
      <c r="M5"/>
      <c r="N5"/>
      <c r="O5"/>
      <c r="P5"/>
      <c r="Q5"/>
      <c r="R5"/>
      <c r="S5"/>
      <c r="T5"/>
      <c r="U5"/>
      <c r="V5"/>
    </row>
    <row r="6" spans="1:22">
      <c r="A6" s="14"/>
      <c r="B6" s="153"/>
      <c r="C6" s="15" t="s">
        <v>6</v>
      </c>
      <c r="F6" s="73" t="str">
        <f>_xlfn.TEXTJOIN(",",TRUE,B6:C6,$D$3)</f>
        <v>E01</v>
      </c>
      <c r="G6"/>
      <c r="L6"/>
      <c r="M6"/>
      <c r="N6"/>
      <c r="O6"/>
      <c r="P6"/>
      <c r="Q6"/>
      <c r="R6"/>
      <c r="S6"/>
      <c r="T6"/>
      <c r="U6"/>
      <c r="V6"/>
    </row>
    <row r="7" spans="1:22">
      <c r="A7" s="14"/>
      <c r="B7" s="153"/>
      <c r="C7" s="16" t="s">
        <v>7</v>
      </c>
      <c r="F7" s="73" t="str">
        <f t="shared" ref="F7:F70" si="0">_xlfn.TEXTJOIN(",",TRUE,B7:C7,$D$3)</f>
        <v>F01</v>
      </c>
      <c r="G7"/>
      <c r="L7"/>
      <c r="M7"/>
      <c r="N7"/>
      <c r="O7"/>
      <c r="P7"/>
      <c r="Q7"/>
      <c r="R7"/>
      <c r="S7"/>
      <c r="T7"/>
      <c r="U7"/>
      <c r="V7"/>
    </row>
    <row r="8" spans="1:22">
      <c r="A8" s="14"/>
      <c r="B8" s="153"/>
      <c r="C8" s="16" t="s">
        <v>8</v>
      </c>
      <c r="F8" s="73" t="str">
        <f t="shared" si="0"/>
        <v>G01</v>
      </c>
      <c r="G8"/>
      <c r="L8"/>
      <c r="M8"/>
      <c r="N8"/>
      <c r="O8"/>
      <c r="P8"/>
      <c r="Q8"/>
      <c r="R8"/>
      <c r="S8"/>
      <c r="T8"/>
      <c r="U8"/>
      <c r="V8"/>
    </row>
    <row r="9" spans="1:22">
      <c r="A9" s="14"/>
      <c r="B9" s="153"/>
      <c r="C9" s="18" t="s">
        <v>9</v>
      </c>
      <c r="F9" s="73" t="str">
        <f t="shared" si="0"/>
        <v>H01</v>
      </c>
      <c r="G9"/>
      <c r="L9"/>
      <c r="M9"/>
      <c r="N9"/>
      <c r="O9"/>
      <c r="P9"/>
      <c r="Q9"/>
      <c r="R9"/>
      <c r="S9"/>
      <c r="T9"/>
      <c r="U9"/>
      <c r="V9"/>
    </row>
    <row r="10" spans="1:22">
      <c r="A10" s="14"/>
      <c r="B10" s="153"/>
      <c r="C10" s="19" t="s">
        <v>10</v>
      </c>
      <c r="F10" s="73" t="str">
        <f t="shared" si="0"/>
        <v>A02</v>
      </c>
      <c r="G10"/>
      <c r="L10"/>
      <c r="M10"/>
      <c r="N10"/>
      <c r="O10"/>
      <c r="P10"/>
      <c r="Q10"/>
      <c r="R10"/>
      <c r="S10"/>
      <c r="T10"/>
      <c r="U10"/>
      <c r="V10"/>
    </row>
    <row r="11" spans="1:22">
      <c r="A11" s="14"/>
      <c r="B11" s="153"/>
      <c r="C11" s="16" t="s">
        <v>11</v>
      </c>
      <c r="F11" s="73" t="str">
        <f t="shared" si="0"/>
        <v>B02</v>
      </c>
      <c r="G11"/>
      <c r="L11"/>
      <c r="M11"/>
      <c r="N11"/>
      <c r="O11"/>
      <c r="P11"/>
      <c r="Q11"/>
      <c r="R11"/>
      <c r="S11"/>
      <c r="T11"/>
      <c r="U11"/>
      <c r="V11"/>
    </row>
    <row r="12" spans="1:22">
      <c r="A12" s="14"/>
      <c r="B12" s="153"/>
      <c r="C12" s="16" t="s">
        <v>12</v>
      </c>
      <c r="F12" s="73" t="str">
        <f t="shared" si="0"/>
        <v>C02</v>
      </c>
      <c r="G12"/>
      <c r="L12"/>
      <c r="M12"/>
      <c r="N12"/>
      <c r="O12"/>
      <c r="P12"/>
      <c r="Q12"/>
      <c r="R12"/>
      <c r="S12"/>
      <c r="T12"/>
      <c r="U12"/>
      <c r="V12"/>
    </row>
    <row r="13" spans="1:22">
      <c r="A13" s="14"/>
      <c r="B13" s="153"/>
      <c r="C13" s="16" t="s">
        <v>13</v>
      </c>
      <c r="F13" s="73" t="str">
        <f t="shared" si="0"/>
        <v>D02</v>
      </c>
      <c r="G13"/>
      <c r="L13"/>
      <c r="M13"/>
      <c r="N13"/>
      <c r="O13"/>
      <c r="P13"/>
      <c r="Q13"/>
      <c r="R13"/>
      <c r="S13"/>
      <c r="T13"/>
      <c r="U13"/>
      <c r="V13"/>
    </row>
    <row r="14" spans="1:22">
      <c r="A14" s="14"/>
      <c r="B14" s="153"/>
      <c r="C14" s="16" t="s">
        <v>14</v>
      </c>
      <c r="F14" s="73" t="str">
        <f t="shared" si="0"/>
        <v>E02</v>
      </c>
      <c r="G14"/>
      <c r="L14"/>
      <c r="M14"/>
      <c r="N14"/>
      <c r="O14"/>
      <c r="P14"/>
      <c r="Q14"/>
      <c r="R14"/>
      <c r="S14"/>
      <c r="T14"/>
      <c r="U14"/>
      <c r="V14"/>
    </row>
    <row r="15" spans="1:22">
      <c r="A15" s="14"/>
      <c r="B15" s="153"/>
      <c r="C15" s="16" t="s">
        <v>15</v>
      </c>
      <c r="F15" s="73" t="str">
        <f t="shared" si="0"/>
        <v>F02</v>
      </c>
      <c r="G15"/>
      <c r="L15"/>
      <c r="M15"/>
      <c r="N15"/>
      <c r="O15"/>
      <c r="P15"/>
      <c r="Q15"/>
      <c r="R15"/>
      <c r="S15"/>
      <c r="T15"/>
      <c r="U15"/>
      <c r="V15"/>
    </row>
    <row r="16" spans="1:22">
      <c r="A16" s="14"/>
      <c r="B16" s="153"/>
      <c r="C16" s="16" t="s">
        <v>16</v>
      </c>
      <c r="F16" s="73" t="str">
        <f t="shared" si="0"/>
        <v>G02</v>
      </c>
      <c r="G16"/>
      <c r="L16"/>
      <c r="M16"/>
      <c r="N16"/>
      <c r="O16"/>
      <c r="P16"/>
      <c r="Q16"/>
      <c r="R16"/>
      <c r="S16"/>
      <c r="T16"/>
      <c r="U16"/>
      <c r="V16"/>
    </row>
    <row r="17" spans="1:22">
      <c r="A17" s="14"/>
      <c r="B17" s="153"/>
      <c r="C17" s="18" t="s">
        <v>17</v>
      </c>
      <c r="F17" s="73" t="str">
        <f t="shared" si="0"/>
        <v>H02</v>
      </c>
      <c r="G17"/>
      <c r="L17"/>
      <c r="M17"/>
      <c r="N17"/>
      <c r="O17"/>
      <c r="P17"/>
      <c r="Q17"/>
      <c r="R17"/>
      <c r="S17"/>
      <c r="T17"/>
      <c r="U17"/>
      <c r="V17"/>
    </row>
    <row r="18" spans="1:22">
      <c r="A18" s="14"/>
      <c r="B18" s="153"/>
      <c r="C18" s="19" t="s">
        <v>18</v>
      </c>
      <c r="F18" s="73" t="str">
        <f t="shared" si="0"/>
        <v>A03</v>
      </c>
      <c r="G18"/>
      <c r="L18"/>
      <c r="M18"/>
      <c r="N18"/>
      <c r="O18"/>
      <c r="P18"/>
      <c r="Q18"/>
      <c r="R18"/>
      <c r="S18"/>
      <c r="T18"/>
      <c r="U18"/>
      <c r="V18"/>
    </row>
    <row r="19" spans="1:22">
      <c r="A19" s="14"/>
      <c r="B19" s="153"/>
      <c r="C19" s="16" t="s">
        <v>19</v>
      </c>
      <c r="F19" s="73" t="str">
        <f t="shared" si="0"/>
        <v>B03</v>
      </c>
      <c r="G19"/>
      <c r="L19"/>
      <c r="M19"/>
      <c r="N19"/>
      <c r="O19"/>
      <c r="P19"/>
      <c r="Q19"/>
      <c r="R19"/>
      <c r="S19"/>
      <c r="T19"/>
      <c r="U19"/>
      <c r="V19"/>
    </row>
    <row r="20" spans="1:22">
      <c r="A20" s="14"/>
      <c r="B20" s="153"/>
      <c r="C20" s="16" t="s">
        <v>20</v>
      </c>
      <c r="F20" s="73" t="str">
        <f t="shared" si="0"/>
        <v>C03</v>
      </c>
      <c r="G20"/>
      <c r="L20"/>
      <c r="M20"/>
      <c r="N20"/>
      <c r="O20"/>
      <c r="P20"/>
      <c r="Q20"/>
      <c r="R20"/>
      <c r="S20"/>
      <c r="T20"/>
      <c r="U20"/>
      <c r="V20"/>
    </row>
    <row r="21" spans="1:22">
      <c r="A21" s="14"/>
      <c r="B21" s="153"/>
      <c r="C21" s="16" t="s">
        <v>21</v>
      </c>
      <c r="F21" s="73" t="str">
        <f t="shared" si="0"/>
        <v>D03</v>
      </c>
      <c r="G21"/>
      <c r="L21"/>
      <c r="M21"/>
      <c r="N21"/>
      <c r="O21"/>
      <c r="P21"/>
      <c r="Q21"/>
      <c r="R21"/>
      <c r="S21"/>
      <c r="T21"/>
      <c r="U21"/>
      <c r="V21"/>
    </row>
    <row r="22" spans="1:22">
      <c r="A22" s="14"/>
      <c r="B22" s="153"/>
      <c r="C22" s="16" t="s">
        <v>22</v>
      </c>
      <c r="F22" s="73" t="str">
        <f t="shared" si="0"/>
        <v>E03</v>
      </c>
      <c r="G22"/>
      <c r="L22"/>
      <c r="M22"/>
      <c r="N22"/>
      <c r="O22"/>
      <c r="P22"/>
      <c r="Q22"/>
      <c r="R22"/>
      <c r="S22"/>
      <c r="T22"/>
      <c r="U22"/>
      <c r="V22"/>
    </row>
    <row r="23" spans="1:22">
      <c r="A23" s="14"/>
      <c r="B23" s="153"/>
      <c r="C23" s="16" t="s">
        <v>23</v>
      </c>
      <c r="F23" s="73" t="str">
        <f t="shared" si="0"/>
        <v>F03</v>
      </c>
      <c r="G23"/>
      <c r="L23"/>
      <c r="M23"/>
      <c r="N23"/>
      <c r="O23"/>
      <c r="P23"/>
      <c r="Q23"/>
      <c r="R23"/>
      <c r="S23"/>
      <c r="T23"/>
      <c r="U23"/>
      <c r="V23"/>
    </row>
    <row r="24" spans="1:22">
      <c r="A24" s="14"/>
      <c r="B24" s="153"/>
      <c r="C24" s="16" t="s">
        <v>24</v>
      </c>
      <c r="F24" s="73" t="str">
        <f t="shared" si="0"/>
        <v>G03</v>
      </c>
      <c r="G24"/>
      <c r="L24"/>
      <c r="M24"/>
      <c r="N24"/>
      <c r="O24"/>
      <c r="P24"/>
      <c r="Q24"/>
      <c r="R24"/>
      <c r="S24"/>
      <c r="T24"/>
      <c r="U24"/>
      <c r="V24"/>
    </row>
    <row r="25" spans="1:22">
      <c r="A25" s="14"/>
      <c r="B25" s="153"/>
      <c r="C25" s="18" t="s">
        <v>25</v>
      </c>
      <c r="F25" s="73" t="str">
        <f t="shared" si="0"/>
        <v>H03</v>
      </c>
      <c r="G25"/>
      <c r="L25"/>
      <c r="M25"/>
      <c r="N25"/>
      <c r="O25"/>
      <c r="P25"/>
      <c r="Q25"/>
      <c r="R25"/>
      <c r="S25"/>
      <c r="T25"/>
      <c r="U25"/>
      <c r="V25"/>
    </row>
    <row r="26" spans="1:22">
      <c r="A26" s="14"/>
      <c r="B26" s="153"/>
      <c r="C26" s="19" t="s">
        <v>26</v>
      </c>
      <c r="F26" s="73" t="str">
        <f t="shared" si="0"/>
        <v>A04</v>
      </c>
      <c r="G26"/>
      <c r="L26"/>
      <c r="M26"/>
      <c r="N26"/>
      <c r="O26"/>
      <c r="P26"/>
      <c r="Q26"/>
      <c r="R26"/>
      <c r="S26"/>
      <c r="T26"/>
      <c r="U26"/>
      <c r="V26"/>
    </row>
    <row r="27" spans="1:22">
      <c r="A27" s="14"/>
      <c r="B27" s="153"/>
      <c r="C27" s="16" t="s">
        <v>27</v>
      </c>
      <c r="F27" s="73" t="str">
        <f t="shared" si="0"/>
        <v>C04</v>
      </c>
      <c r="G27"/>
      <c r="L27"/>
      <c r="M27"/>
      <c r="N27"/>
      <c r="O27"/>
      <c r="P27"/>
      <c r="Q27"/>
      <c r="R27"/>
      <c r="S27"/>
      <c r="T27"/>
      <c r="U27"/>
      <c r="V27"/>
    </row>
    <row r="28" spans="1:22">
      <c r="A28" s="14"/>
      <c r="B28" s="153"/>
      <c r="C28" s="16" t="s">
        <v>28</v>
      </c>
      <c r="F28" s="73" t="str">
        <f t="shared" si="0"/>
        <v>D04</v>
      </c>
      <c r="G28"/>
      <c r="L28"/>
      <c r="M28"/>
      <c r="N28"/>
      <c r="O28"/>
      <c r="P28"/>
      <c r="Q28"/>
      <c r="R28"/>
      <c r="S28"/>
      <c r="T28"/>
      <c r="U28"/>
      <c r="V28"/>
    </row>
    <row r="29" spans="1:22">
      <c r="A29" s="14"/>
      <c r="B29" s="153"/>
      <c r="C29" s="16" t="s">
        <v>29</v>
      </c>
      <c r="F29" s="73" t="str">
        <f t="shared" si="0"/>
        <v>E04</v>
      </c>
      <c r="G29"/>
      <c r="L29"/>
      <c r="M29"/>
      <c r="N29"/>
      <c r="O29"/>
      <c r="P29"/>
      <c r="Q29"/>
      <c r="R29"/>
      <c r="S29"/>
      <c r="T29"/>
      <c r="U29"/>
      <c r="V29"/>
    </row>
    <row r="30" spans="1:22">
      <c r="A30" s="14"/>
      <c r="B30" s="153"/>
      <c r="C30" s="16" t="s">
        <v>30</v>
      </c>
      <c r="F30" s="73" t="str">
        <f t="shared" si="0"/>
        <v>F04</v>
      </c>
      <c r="G30"/>
      <c r="L30"/>
      <c r="M30"/>
      <c r="N30"/>
      <c r="O30"/>
      <c r="P30"/>
      <c r="Q30"/>
      <c r="R30"/>
      <c r="S30"/>
      <c r="T30"/>
      <c r="U30"/>
      <c r="V30"/>
    </row>
    <row r="31" spans="1:22">
      <c r="A31" s="14"/>
      <c r="B31" s="153"/>
      <c r="C31" s="16" t="s">
        <v>31</v>
      </c>
      <c r="F31" s="73" t="str">
        <f t="shared" si="0"/>
        <v>G04</v>
      </c>
      <c r="G31"/>
      <c r="L31"/>
      <c r="M31"/>
      <c r="N31"/>
      <c r="O31"/>
      <c r="P31"/>
      <c r="Q31"/>
      <c r="R31"/>
      <c r="S31"/>
      <c r="T31"/>
      <c r="U31"/>
      <c r="V31"/>
    </row>
    <row r="32" spans="1:22">
      <c r="A32" s="14"/>
      <c r="B32" s="153"/>
      <c r="C32" s="18" t="s">
        <v>32</v>
      </c>
      <c r="F32" s="73" t="str">
        <f t="shared" si="0"/>
        <v>H04</v>
      </c>
      <c r="G32"/>
      <c r="L32"/>
      <c r="M32"/>
      <c r="N32"/>
      <c r="O32"/>
      <c r="P32"/>
      <c r="Q32"/>
      <c r="R32"/>
      <c r="S32"/>
      <c r="T32"/>
      <c r="U32"/>
      <c r="V32"/>
    </row>
    <row r="33" spans="1:22">
      <c r="A33" s="14"/>
      <c r="B33" s="153"/>
      <c r="C33" s="19" t="s">
        <v>33</v>
      </c>
      <c r="F33" s="73" t="str">
        <f t="shared" si="0"/>
        <v>A05</v>
      </c>
      <c r="G33"/>
      <c r="L33"/>
      <c r="M33"/>
      <c r="N33"/>
      <c r="O33"/>
      <c r="P33"/>
      <c r="Q33"/>
      <c r="R33"/>
      <c r="S33"/>
      <c r="T33"/>
      <c r="U33"/>
      <c r="V33"/>
    </row>
    <row r="34" spans="1:22">
      <c r="A34" s="14"/>
      <c r="B34" s="153"/>
      <c r="C34" s="16" t="s">
        <v>34</v>
      </c>
      <c r="F34" s="73" t="str">
        <f t="shared" si="0"/>
        <v>B05</v>
      </c>
      <c r="G34"/>
      <c r="L34"/>
      <c r="M34"/>
      <c r="N34"/>
      <c r="O34"/>
      <c r="P34"/>
      <c r="Q34"/>
      <c r="R34"/>
      <c r="S34"/>
      <c r="T34"/>
      <c r="U34"/>
      <c r="V34"/>
    </row>
    <row r="35" spans="1:22">
      <c r="A35" s="14"/>
      <c r="B35" s="153"/>
      <c r="C35" s="16" t="s">
        <v>35</v>
      </c>
      <c r="F35" s="73" t="str">
        <f t="shared" si="0"/>
        <v>C05</v>
      </c>
      <c r="G35"/>
      <c r="L35"/>
      <c r="M35"/>
      <c r="N35"/>
      <c r="O35"/>
      <c r="P35"/>
      <c r="Q35"/>
      <c r="R35"/>
      <c r="S35"/>
      <c r="T35"/>
      <c r="U35"/>
      <c r="V35"/>
    </row>
    <row r="36" spans="1:22">
      <c r="A36" s="14"/>
      <c r="B36" s="153"/>
      <c r="C36" s="16" t="s">
        <v>36</v>
      </c>
      <c r="F36" s="73" t="str">
        <f t="shared" si="0"/>
        <v>D05</v>
      </c>
      <c r="G36"/>
      <c r="L36"/>
      <c r="M36"/>
      <c r="N36"/>
      <c r="O36"/>
      <c r="P36"/>
      <c r="Q36"/>
      <c r="R36"/>
      <c r="S36"/>
      <c r="T36"/>
      <c r="U36"/>
      <c r="V36"/>
    </row>
    <row r="37" spans="1:22">
      <c r="A37" s="14"/>
      <c r="B37" s="153"/>
      <c r="C37" s="16" t="s">
        <v>37</v>
      </c>
      <c r="F37" s="73" t="str">
        <f t="shared" si="0"/>
        <v>E05</v>
      </c>
      <c r="G37"/>
      <c r="L37"/>
      <c r="M37"/>
      <c r="N37"/>
      <c r="O37"/>
      <c r="P37"/>
      <c r="Q37"/>
      <c r="R37"/>
      <c r="S37"/>
      <c r="T37"/>
      <c r="U37"/>
      <c r="V37"/>
    </row>
    <row r="38" spans="1:22">
      <c r="A38" s="14"/>
      <c r="B38" s="153"/>
      <c r="C38" s="16" t="s">
        <v>38</v>
      </c>
      <c r="F38" s="73" t="str">
        <f t="shared" si="0"/>
        <v>F05</v>
      </c>
      <c r="G38"/>
      <c r="L38"/>
      <c r="M38"/>
      <c r="N38"/>
      <c r="O38"/>
      <c r="P38"/>
      <c r="Q38"/>
      <c r="R38"/>
      <c r="S38"/>
      <c r="T38"/>
      <c r="U38"/>
      <c r="V38"/>
    </row>
    <row r="39" spans="1:22">
      <c r="A39" s="14"/>
      <c r="B39" s="153"/>
      <c r="C39" s="16" t="s">
        <v>39</v>
      </c>
      <c r="F39" s="73" t="str">
        <f t="shared" si="0"/>
        <v>G05</v>
      </c>
      <c r="G39"/>
      <c r="L39"/>
      <c r="M39"/>
      <c r="N39"/>
      <c r="O39"/>
      <c r="P39"/>
      <c r="Q39"/>
      <c r="R39"/>
      <c r="S39"/>
      <c r="T39"/>
      <c r="U39"/>
      <c r="V39"/>
    </row>
    <row r="40" spans="1:22">
      <c r="A40" s="14"/>
      <c r="B40" s="153"/>
      <c r="C40" s="18" t="s">
        <v>40</v>
      </c>
      <c r="F40" s="73" t="str">
        <f t="shared" si="0"/>
        <v>H05</v>
      </c>
      <c r="G40"/>
      <c r="L40"/>
      <c r="M40"/>
      <c r="N40"/>
      <c r="O40"/>
      <c r="P40"/>
      <c r="Q40"/>
      <c r="R40"/>
      <c r="S40"/>
      <c r="T40"/>
      <c r="U40"/>
      <c r="V40"/>
    </row>
    <row r="41" spans="1:22">
      <c r="A41" s="14"/>
      <c r="B41" s="153"/>
      <c r="C41" s="19" t="s">
        <v>41</v>
      </c>
      <c r="F41" s="73" t="str">
        <f t="shared" si="0"/>
        <v>A06</v>
      </c>
      <c r="G41"/>
      <c r="L41"/>
      <c r="M41"/>
      <c r="N41"/>
      <c r="O41"/>
      <c r="P41"/>
      <c r="Q41"/>
      <c r="R41"/>
      <c r="S41"/>
      <c r="T41"/>
      <c r="U41"/>
      <c r="V41"/>
    </row>
    <row r="42" spans="1:22">
      <c r="A42" s="14"/>
      <c r="B42" s="153"/>
      <c r="C42" s="16" t="s">
        <v>42</v>
      </c>
      <c r="F42" s="73" t="str">
        <f t="shared" si="0"/>
        <v>B06</v>
      </c>
      <c r="G42"/>
      <c r="L42"/>
      <c r="M42"/>
      <c r="N42"/>
      <c r="O42"/>
      <c r="P42"/>
      <c r="Q42"/>
      <c r="R42"/>
      <c r="S42"/>
      <c r="T42"/>
      <c r="U42"/>
      <c r="V42"/>
    </row>
    <row r="43" spans="1:22">
      <c r="A43" s="14"/>
      <c r="B43" s="153"/>
      <c r="C43" s="16" t="s">
        <v>43</v>
      </c>
      <c r="F43" s="73" t="str">
        <f t="shared" si="0"/>
        <v>C06</v>
      </c>
      <c r="G43"/>
      <c r="L43"/>
      <c r="M43"/>
      <c r="N43"/>
      <c r="O43"/>
      <c r="P43"/>
      <c r="Q43"/>
      <c r="R43"/>
      <c r="S43"/>
      <c r="T43"/>
      <c r="U43"/>
      <c r="V43"/>
    </row>
    <row r="44" spans="1:22">
      <c r="A44" s="14"/>
      <c r="B44" s="153"/>
      <c r="C44" s="16" t="s">
        <v>44</v>
      </c>
      <c r="F44" s="73" t="str">
        <f t="shared" si="0"/>
        <v>D06</v>
      </c>
      <c r="G44"/>
      <c r="L44"/>
      <c r="M44"/>
      <c r="N44"/>
      <c r="O44"/>
      <c r="P44"/>
      <c r="Q44"/>
      <c r="R44"/>
      <c r="S44"/>
      <c r="T44"/>
      <c r="U44"/>
      <c r="V44"/>
    </row>
    <row r="45" spans="1:22">
      <c r="A45" s="14"/>
      <c r="B45" s="153"/>
      <c r="C45" s="16" t="s">
        <v>45</v>
      </c>
      <c r="F45" s="73" t="str">
        <f t="shared" si="0"/>
        <v>E06</v>
      </c>
      <c r="G45"/>
      <c r="L45"/>
      <c r="M45"/>
      <c r="N45"/>
      <c r="O45"/>
      <c r="P45"/>
      <c r="Q45"/>
      <c r="R45"/>
      <c r="S45"/>
      <c r="T45"/>
      <c r="U45"/>
      <c r="V45"/>
    </row>
    <row r="46" spans="1:22">
      <c r="A46" s="14"/>
      <c r="B46" s="153"/>
      <c r="C46" s="16" t="s">
        <v>46</v>
      </c>
      <c r="F46" s="73" t="str">
        <f t="shared" si="0"/>
        <v>F06</v>
      </c>
      <c r="G46"/>
      <c r="L46"/>
      <c r="M46"/>
      <c r="N46"/>
      <c r="O46"/>
      <c r="P46"/>
      <c r="Q46"/>
      <c r="R46"/>
      <c r="S46"/>
      <c r="T46"/>
      <c r="U46"/>
      <c r="V46"/>
    </row>
    <row r="47" spans="1:22">
      <c r="A47" s="14"/>
      <c r="B47" s="153"/>
      <c r="C47" s="16" t="s">
        <v>47</v>
      </c>
      <c r="F47" s="73" t="str">
        <f t="shared" si="0"/>
        <v>G06</v>
      </c>
      <c r="G47"/>
      <c r="L47"/>
      <c r="M47"/>
      <c r="N47"/>
      <c r="O47"/>
      <c r="P47"/>
      <c r="Q47"/>
      <c r="R47"/>
      <c r="S47"/>
      <c r="T47"/>
      <c r="U47"/>
      <c r="V47"/>
    </row>
    <row r="48" spans="1:22">
      <c r="A48" s="14"/>
      <c r="B48" s="153"/>
      <c r="C48" s="18" t="s">
        <v>48</v>
      </c>
      <c r="F48" s="73" t="str">
        <f t="shared" si="0"/>
        <v>H06</v>
      </c>
      <c r="G48"/>
      <c r="L48"/>
      <c r="M48"/>
      <c r="N48"/>
      <c r="O48"/>
      <c r="P48"/>
      <c r="Q48"/>
      <c r="R48"/>
      <c r="S48"/>
      <c r="T48"/>
      <c r="U48"/>
      <c r="V48"/>
    </row>
    <row r="49" spans="1:22">
      <c r="A49" s="14"/>
      <c r="B49" s="153"/>
      <c r="C49" s="19" t="s">
        <v>49</v>
      </c>
      <c r="F49" s="73" t="str">
        <f t="shared" si="0"/>
        <v>A07</v>
      </c>
      <c r="G49"/>
      <c r="L49"/>
      <c r="M49"/>
      <c r="N49"/>
      <c r="O49"/>
      <c r="P49"/>
      <c r="Q49"/>
      <c r="R49"/>
      <c r="S49"/>
      <c r="T49"/>
      <c r="U49"/>
      <c r="V49"/>
    </row>
    <row r="50" spans="1:22">
      <c r="A50" s="14"/>
      <c r="B50" s="153"/>
      <c r="C50" s="16" t="s">
        <v>50</v>
      </c>
      <c r="F50" s="73" t="str">
        <f t="shared" si="0"/>
        <v>B07</v>
      </c>
      <c r="G50"/>
      <c r="L50"/>
      <c r="M50"/>
      <c r="N50"/>
      <c r="O50"/>
      <c r="P50"/>
      <c r="Q50"/>
      <c r="R50"/>
      <c r="S50"/>
      <c r="T50"/>
      <c r="U50"/>
      <c r="V50"/>
    </row>
    <row r="51" spans="1:22">
      <c r="A51" s="14"/>
      <c r="B51" s="153"/>
      <c r="C51" s="16" t="s">
        <v>51</v>
      </c>
      <c r="F51" s="73" t="str">
        <f t="shared" si="0"/>
        <v>C07</v>
      </c>
      <c r="G51"/>
      <c r="L51"/>
      <c r="M51"/>
      <c r="N51"/>
      <c r="O51"/>
      <c r="P51"/>
      <c r="Q51"/>
      <c r="R51"/>
      <c r="S51"/>
      <c r="T51"/>
      <c r="U51"/>
      <c r="V51"/>
    </row>
    <row r="52" spans="1:22">
      <c r="A52" s="14"/>
      <c r="B52" s="153"/>
      <c r="C52" s="16" t="s">
        <v>52</v>
      </c>
      <c r="F52" s="73" t="str">
        <f t="shared" si="0"/>
        <v>E07</v>
      </c>
      <c r="G52"/>
      <c r="L52"/>
      <c r="M52"/>
      <c r="N52"/>
      <c r="O52"/>
      <c r="P52"/>
      <c r="Q52"/>
      <c r="R52"/>
      <c r="S52"/>
      <c r="T52"/>
      <c r="U52"/>
      <c r="V52"/>
    </row>
    <row r="53" spans="1:22">
      <c r="A53" s="14"/>
      <c r="B53" s="153"/>
      <c r="C53" s="16" t="s">
        <v>53</v>
      </c>
      <c r="F53" s="73" t="str">
        <f t="shared" si="0"/>
        <v>F07</v>
      </c>
      <c r="G53"/>
      <c r="L53"/>
      <c r="M53"/>
      <c r="N53"/>
      <c r="O53"/>
      <c r="P53"/>
      <c r="Q53"/>
      <c r="R53"/>
      <c r="S53"/>
      <c r="T53"/>
      <c r="U53"/>
      <c r="V53"/>
    </row>
    <row r="54" spans="1:22">
      <c r="A54" s="14"/>
      <c r="B54" s="153"/>
      <c r="C54" s="16" t="s">
        <v>54</v>
      </c>
      <c r="F54" s="73" t="str">
        <f t="shared" si="0"/>
        <v>G07</v>
      </c>
      <c r="G54"/>
      <c r="L54"/>
      <c r="M54"/>
      <c r="N54"/>
      <c r="O54"/>
      <c r="P54"/>
      <c r="Q54"/>
      <c r="R54"/>
      <c r="S54"/>
      <c r="T54"/>
      <c r="U54"/>
      <c r="V54"/>
    </row>
    <row r="55" spans="1:22">
      <c r="A55" s="14"/>
      <c r="B55" s="153"/>
      <c r="C55" s="18" t="s">
        <v>55</v>
      </c>
      <c r="F55" s="73" t="str">
        <f t="shared" si="0"/>
        <v>H07</v>
      </c>
      <c r="G55"/>
      <c r="L55"/>
      <c r="M55"/>
      <c r="N55"/>
      <c r="O55"/>
      <c r="P55"/>
      <c r="Q55"/>
      <c r="R55"/>
      <c r="S55"/>
      <c r="T55"/>
      <c r="U55"/>
      <c r="V55"/>
    </row>
    <row r="56" spans="1:22">
      <c r="A56" s="14"/>
      <c r="B56" s="153"/>
      <c r="C56" s="19" t="s">
        <v>56</v>
      </c>
      <c r="F56" s="73" t="str">
        <f t="shared" si="0"/>
        <v>A08</v>
      </c>
      <c r="G56"/>
      <c r="L56"/>
      <c r="M56"/>
      <c r="N56"/>
      <c r="O56"/>
      <c r="P56"/>
      <c r="Q56"/>
      <c r="R56"/>
      <c r="S56"/>
      <c r="T56"/>
      <c r="U56"/>
      <c r="V56"/>
    </row>
    <row r="57" spans="1:22">
      <c r="A57" s="14"/>
      <c r="B57" s="153"/>
      <c r="C57" s="16" t="s">
        <v>57</v>
      </c>
      <c r="F57" s="73" t="str">
        <f t="shared" si="0"/>
        <v>B08</v>
      </c>
      <c r="G57"/>
      <c r="L57"/>
      <c r="M57"/>
      <c r="N57"/>
      <c r="O57"/>
      <c r="P57"/>
      <c r="Q57"/>
      <c r="R57"/>
      <c r="S57"/>
      <c r="T57"/>
      <c r="U57"/>
      <c r="V57"/>
    </row>
    <row r="58" spans="1:22">
      <c r="A58" s="14"/>
      <c r="B58" s="153"/>
      <c r="C58" s="16" t="s">
        <v>58</v>
      </c>
      <c r="F58" s="73" t="str">
        <f t="shared" si="0"/>
        <v>C08</v>
      </c>
      <c r="G58"/>
      <c r="L58"/>
      <c r="M58"/>
      <c r="N58"/>
      <c r="O58"/>
      <c r="P58"/>
      <c r="Q58"/>
      <c r="R58"/>
      <c r="S58"/>
      <c r="T58"/>
      <c r="U58"/>
      <c r="V58"/>
    </row>
    <row r="59" spans="1:22">
      <c r="A59" s="14"/>
      <c r="B59" s="153"/>
      <c r="C59" s="16" t="s">
        <v>59</v>
      </c>
      <c r="F59" s="73" t="str">
        <f t="shared" si="0"/>
        <v>D08</v>
      </c>
      <c r="G59"/>
      <c r="L59"/>
      <c r="M59"/>
      <c r="N59"/>
      <c r="O59"/>
      <c r="P59"/>
      <c r="Q59"/>
      <c r="R59"/>
      <c r="S59"/>
      <c r="T59"/>
      <c r="U59"/>
      <c r="V59"/>
    </row>
    <row r="60" spans="1:22">
      <c r="A60" s="14"/>
      <c r="B60" s="153"/>
      <c r="C60" s="16" t="s">
        <v>60</v>
      </c>
      <c r="F60" s="73" t="str">
        <f t="shared" si="0"/>
        <v>E08</v>
      </c>
      <c r="G60"/>
      <c r="L60"/>
      <c r="M60"/>
      <c r="N60"/>
      <c r="O60"/>
      <c r="P60"/>
      <c r="Q60"/>
      <c r="R60"/>
      <c r="S60"/>
      <c r="T60"/>
      <c r="U60"/>
      <c r="V60"/>
    </row>
    <row r="61" spans="1:22">
      <c r="A61" s="14"/>
      <c r="B61" s="153"/>
      <c r="C61" s="16" t="s">
        <v>61</v>
      </c>
      <c r="F61" s="73" t="str">
        <f t="shared" si="0"/>
        <v>F08</v>
      </c>
      <c r="G61"/>
      <c r="L61"/>
      <c r="M61"/>
      <c r="N61"/>
      <c r="O61"/>
      <c r="P61"/>
      <c r="Q61"/>
      <c r="R61"/>
      <c r="S61"/>
      <c r="T61"/>
      <c r="U61"/>
      <c r="V61"/>
    </row>
    <row r="62" spans="1:22">
      <c r="A62" s="14"/>
      <c r="B62" s="153"/>
      <c r="C62" s="16" t="s">
        <v>62</v>
      </c>
      <c r="F62" s="73" t="str">
        <f t="shared" si="0"/>
        <v>G08</v>
      </c>
      <c r="G62"/>
      <c r="L62"/>
      <c r="M62"/>
      <c r="N62"/>
      <c r="O62"/>
      <c r="P62"/>
      <c r="Q62"/>
      <c r="R62"/>
      <c r="S62"/>
      <c r="T62"/>
      <c r="U62"/>
      <c r="V62"/>
    </row>
    <row r="63" spans="1:22">
      <c r="A63" s="14"/>
      <c r="B63" s="153"/>
      <c r="C63" s="18" t="s">
        <v>63</v>
      </c>
      <c r="F63" s="73" t="str">
        <f t="shared" si="0"/>
        <v>H08</v>
      </c>
      <c r="G63"/>
      <c r="L63"/>
      <c r="M63"/>
      <c r="N63"/>
      <c r="O63"/>
      <c r="P63"/>
      <c r="Q63"/>
      <c r="R63"/>
      <c r="S63"/>
      <c r="T63"/>
      <c r="U63"/>
      <c r="V63"/>
    </row>
    <row r="64" spans="1:22">
      <c r="A64" s="14"/>
      <c r="B64" s="153"/>
      <c r="C64" s="19" t="s">
        <v>64</v>
      </c>
      <c r="F64" s="73" t="str">
        <f t="shared" si="0"/>
        <v>A09</v>
      </c>
      <c r="G64"/>
      <c r="L64"/>
      <c r="M64"/>
      <c r="N64"/>
      <c r="O64"/>
      <c r="P64"/>
      <c r="Q64"/>
      <c r="R64"/>
      <c r="S64"/>
      <c r="T64"/>
      <c r="U64"/>
      <c r="V64"/>
    </row>
    <row r="65" spans="1:22">
      <c r="A65" s="14"/>
      <c r="B65" s="153"/>
      <c r="C65" s="16" t="s">
        <v>65</v>
      </c>
      <c r="F65" s="73" t="str">
        <f t="shared" si="0"/>
        <v>B09</v>
      </c>
      <c r="G65"/>
      <c r="L65"/>
      <c r="M65"/>
      <c r="N65"/>
      <c r="O65"/>
      <c r="P65"/>
      <c r="Q65"/>
      <c r="R65"/>
      <c r="S65"/>
      <c r="T65"/>
      <c r="U65"/>
      <c r="V65"/>
    </row>
    <row r="66" spans="1:22">
      <c r="A66" s="14"/>
      <c r="B66" s="153"/>
      <c r="C66" s="16" t="s">
        <v>66</v>
      </c>
      <c r="F66" s="73" t="str">
        <f t="shared" si="0"/>
        <v>C09</v>
      </c>
      <c r="G66"/>
      <c r="L66"/>
      <c r="M66"/>
      <c r="N66"/>
      <c r="O66"/>
      <c r="P66"/>
      <c r="Q66"/>
      <c r="R66"/>
      <c r="S66"/>
      <c r="T66"/>
      <c r="U66"/>
      <c r="V66"/>
    </row>
    <row r="67" spans="1:22">
      <c r="A67" s="14"/>
      <c r="B67" s="153"/>
      <c r="C67" s="16" t="s">
        <v>67</v>
      </c>
      <c r="F67" s="73" t="str">
        <f t="shared" si="0"/>
        <v>D09</v>
      </c>
      <c r="G67"/>
      <c r="L67"/>
      <c r="M67"/>
      <c r="N67"/>
      <c r="O67"/>
      <c r="P67"/>
      <c r="Q67"/>
      <c r="R67"/>
      <c r="S67"/>
      <c r="T67"/>
      <c r="U67"/>
      <c r="V67"/>
    </row>
    <row r="68" spans="1:22">
      <c r="A68" s="14"/>
      <c r="B68" s="153"/>
      <c r="C68" s="16" t="s">
        <v>68</v>
      </c>
      <c r="F68" s="73" t="str">
        <f t="shared" si="0"/>
        <v>E09</v>
      </c>
      <c r="G68"/>
      <c r="L68"/>
      <c r="M68"/>
      <c r="N68"/>
      <c r="O68"/>
      <c r="P68"/>
      <c r="Q68"/>
      <c r="R68"/>
      <c r="S68"/>
      <c r="T68"/>
      <c r="U68"/>
      <c r="V68"/>
    </row>
    <row r="69" spans="1:22">
      <c r="A69" s="14"/>
      <c r="B69" s="153"/>
      <c r="C69" s="16" t="s">
        <v>69</v>
      </c>
      <c r="F69" s="73" t="str">
        <f t="shared" si="0"/>
        <v>F09</v>
      </c>
      <c r="G69"/>
      <c r="L69"/>
      <c r="M69"/>
      <c r="N69"/>
      <c r="O69"/>
      <c r="P69"/>
      <c r="Q69"/>
      <c r="R69"/>
      <c r="S69"/>
      <c r="T69"/>
      <c r="U69"/>
      <c r="V69"/>
    </row>
    <row r="70" spans="1:22">
      <c r="A70" s="14"/>
      <c r="B70" s="153"/>
      <c r="C70" s="16" t="s">
        <v>70</v>
      </c>
      <c r="F70" s="73" t="str">
        <f t="shared" si="0"/>
        <v>G09</v>
      </c>
      <c r="G70"/>
      <c r="L70"/>
      <c r="M70"/>
      <c r="N70"/>
      <c r="O70"/>
      <c r="P70"/>
      <c r="Q70"/>
      <c r="R70"/>
      <c r="S70"/>
      <c r="T70"/>
      <c r="U70"/>
      <c r="V70"/>
    </row>
    <row r="71" spans="1:22">
      <c r="A71" s="14"/>
      <c r="B71" s="153"/>
      <c r="C71" s="18" t="s">
        <v>71</v>
      </c>
      <c r="F71" s="73" t="str">
        <f t="shared" ref="F71:F91" si="1">_xlfn.TEXTJOIN(",",TRUE,B71:C71,$D$3)</f>
        <v>H09</v>
      </c>
      <c r="G71"/>
      <c r="L71"/>
      <c r="M71"/>
      <c r="N71"/>
      <c r="O71"/>
      <c r="P71"/>
      <c r="Q71"/>
      <c r="R71"/>
      <c r="S71"/>
      <c r="T71"/>
      <c r="U71"/>
      <c r="V71"/>
    </row>
    <row r="72" spans="1:22">
      <c r="A72" s="14"/>
      <c r="B72" s="153"/>
      <c r="C72" s="19" t="s">
        <v>72</v>
      </c>
      <c r="F72" s="73" t="str">
        <f t="shared" si="1"/>
        <v>A10</v>
      </c>
      <c r="G72"/>
      <c r="L72"/>
      <c r="M72"/>
      <c r="N72"/>
      <c r="O72"/>
      <c r="P72"/>
      <c r="Q72"/>
      <c r="R72"/>
      <c r="S72"/>
      <c r="T72"/>
      <c r="U72"/>
      <c r="V72"/>
    </row>
    <row r="73" spans="1:22">
      <c r="A73" s="14"/>
      <c r="B73" s="153"/>
      <c r="C73" s="16" t="s">
        <v>73</v>
      </c>
      <c r="F73" s="73" t="str">
        <f t="shared" si="1"/>
        <v>B10</v>
      </c>
      <c r="G73"/>
      <c r="L73"/>
      <c r="M73"/>
      <c r="N73"/>
      <c r="O73"/>
      <c r="P73"/>
      <c r="Q73"/>
      <c r="R73"/>
      <c r="S73"/>
      <c r="T73"/>
      <c r="U73"/>
      <c r="V73"/>
    </row>
    <row r="74" spans="1:22">
      <c r="A74" s="14"/>
      <c r="B74" s="153"/>
      <c r="C74" s="16" t="s">
        <v>74</v>
      </c>
      <c r="F74" s="73" t="str">
        <f t="shared" si="1"/>
        <v>C10</v>
      </c>
      <c r="G74"/>
      <c r="L74"/>
      <c r="M74"/>
      <c r="N74"/>
      <c r="O74"/>
      <c r="P74"/>
      <c r="Q74"/>
      <c r="R74"/>
      <c r="S74"/>
      <c r="T74"/>
      <c r="U74"/>
      <c r="V74"/>
    </row>
    <row r="75" spans="1:22">
      <c r="A75" s="14"/>
      <c r="B75" s="153"/>
      <c r="C75" s="16" t="s">
        <v>75</v>
      </c>
      <c r="F75" s="73" t="str">
        <f t="shared" si="1"/>
        <v>D10</v>
      </c>
      <c r="G75"/>
      <c r="L75"/>
      <c r="M75"/>
      <c r="N75"/>
      <c r="O75"/>
      <c r="P75"/>
      <c r="Q75"/>
      <c r="R75"/>
      <c r="S75"/>
      <c r="T75"/>
      <c r="U75"/>
      <c r="V75"/>
    </row>
    <row r="76" spans="1:22">
      <c r="A76" s="14"/>
      <c r="B76" s="153"/>
      <c r="C76" s="16" t="s">
        <v>76</v>
      </c>
      <c r="F76" s="73" t="str">
        <f t="shared" si="1"/>
        <v>F10</v>
      </c>
      <c r="G76"/>
      <c r="L76"/>
      <c r="M76"/>
      <c r="N76"/>
      <c r="O76"/>
      <c r="P76"/>
      <c r="Q76"/>
      <c r="R76"/>
      <c r="S76"/>
      <c r="T76"/>
      <c r="U76"/>
      <c r="V76"/>
    </row>
    <row r="77" spans="1:22">
      <c r="A77" s="14"/>
      <c r="B77" s="153"/>
      <c r="C77" s="16" t="s">
        <v>77</v>
      </c>
      <c r="F77" s="73" t="str">
        <f t="shared" si="1"/>
        <v>G10</v>
      </c>
      <c r="G77"/>
      <c r="L77"/>
      <c r="M77"/>
      <c r="N77"/>
      <c r="O77"/>
      <c r="P77"/>
      <c r="Q77"/>
      <c r="R77"/>
      <c r="S77"/>
      <c r="T77"/>
      <c r="U77"/>
      <c r="V77"/>
    </row>
    <row r="78" spans="1:22">
      <c r="A78" s="14"/>
      <c r="B78" s="153"/>
      <c r="C78" s="18" t="s">
        <v>78</v>
      </c>
      <c r="F78" s="73" t="str">
        <f t="shared" si="1"/>
        <v>H10</v>
      </c>
      <c r="G78"/>
      <c r="L78"/>
      <c r="M78"/>
      <c r="N78"/>
      <c r="O78"/>
      <c r="P78"/>
      <c r="Q78"/>
      <c r="R78"/>
      <c r="S78"/>
      <c r="T78"/>
      <c r="U78"/>
      <c r="V78"/>
    </row>
    <row r="79" spans="1:22">
      <c r="A79" s="14"/>
      <c r="B79" s="153"/>
      <c r="C79" s="19" t="s">
        <v>79</v>
      </c>
      <c r="F79" s="73" t="str">
        <f t="shared" si="1"/>
        <v>A11</v>
      </c>
      <c r="G79"/>
      <c r="L79"/>
      <c r="M79"/>
      <c r="N79"/>
      <c r="O79"/>
      <c r="P79"/>
      <c r="Q79"/>
      <c r="R79"/>
      <c r="S79"/>
      <c r="T79"/>
      <c r="U79"/>
      <c r="V79"/>
    </row>
    <row r="80" spans="1:22">
      <c r="A80" s="14"/>
      <c r="B80" s="153"/>
      <c r="C80" s="16" t="s">
        <v>80</v>
      </c>
      <c r="F80" s="73" t="str">
        <f t="shared" si="1"/>
        <v>B11</v>
      </c>
      <c r="G80"/>
      <c r="L80"/>
      <c r="M80"/>
      <c r="N80"/>
      <c r="O80"/>
      <c r="P80"/>
      <c r="Q80"/>
      <c r="R80"/>
      <c r="S80"/>
      <c r="T80"/>
      <c r="U80"/>
      <c r="V80"/>
    </row>
    <row r="81" spans="1:22">
      <c r="A81" s="14"/>
      <c r="B81" s="153"/>
      <c r="C81" s="16" t="s">
        <v>81</v>
      </c>
      <c r="F81" s="73" t="str">
        <f t="shared" si="1"/>
        <v>C11</v>
      </c>
      <c r="G81"/>
      <c r="L81"/>
      <c r="M81"/>
      <c r="N81"/>
      <c r="O81"/>
      <c r="P81"/>
      <c r="Q81"/>
      <c r="R81"/>
      <c r="S81"/>
      <c r="T81"/>
      <c r="U81"/>
      <c r="V81"/>
    </row>
    <row r="82" spans="1:22">
      <c r="A82" s="14"/>
      <c r="B82" s="153"/>
      <c r="C82" s="16" t="s">
        <v>82</v>
      </c>
      <c r="F82" s="73" t="str">
        <f t="shared" si="1"/>
        <v>D11</v>
      </c>
      <c r="G82"/>
      <c r="L82"/>
      <c r="M82"/>
      <c r="N82"/>
      <c r="O82"/>
      <c r="P82"/>
      <c r="Q82"/>
      <c r="R82"/>
      <c r="S82"/>
      <c r="T82"/>
      <c r="U82"/>
      <c r="V82"/>
    </row>
    <row r="83" spans="1:22">
      <c r="A83" s="14"/>
      <c r="B83" s="153"/>
      <c r="C83" s="16" t="s">
        <v>83</v>
      </c>
      <c r="F83" s="73" t="str">
        <f t="shared" si="1"/>
        <v>E11</v>
      </c>
      <c r="G83"/>
      <c r="L83"/>
      <c r="M83"/>
      <c r="N83"/>
      <c r="O83"/>
      <c r="P83"/>
      <c r="Q83"/>
      <c r="R83"/>
      <c r="S83"/>
      <c r="T83"/>
      <c r="U83"/>
      <c r="V83"/>
    </row>
    <row r="84" spans="1:22">
      <c r="A84" s="14"/>
      <c r="B84" s="153"/>
      <c r="C84" s="16" t="s">
        <v>84</v>
      </c>
      <c r="F84" s="73" t="str">
        <f t="shared" si="1"/>
        <v>F11</v>
      </c>
      <c r="G84"/>
      <c r="L84"/>
      <c r="M84"/>
      <c r="N84"/>
      <c r="O84"/>
      <c r="P84"/>
      <c r="Q84"/>
      <c r="R84"/>
      <c r="S84"/>
      <c r="T84"/>
      <c r="U84"/>
      <c r="V84"/>
    </row>
    <row r="85" spans="1:22" ht="15.75" thickBot="1">
      <c r="A85" s="14"/>
      <c r="B85" s="153"/>
      <c r="C85" s="17" t="s">
        <v>85</v>
      </c>
      <c r="F85" s="73" t="str">
        <f t="shared" si="1"/>
        <v>G11</v>
      </c>
      <c r="G85"/>
      <c r="L85"/>
      <c r="M85"/>
      <c r="N85"/>
      <c r="O85"/>
      <c r="P85"/>
      <c r="Q85"/>
      <c r="R85"/>
      <c r="S85"/>
      <c r="T85"/>
      <c r="U85"/>
      <c r="V85"/>
    </row>
    <row r="86" spans="1:22">
      <c r="A86" s="14"/>
      <c r="B86" s="185"/>
      <c r="C86" s="15" t="s">
        <v>86</v>
      </c>
      <c r="F86" s="73" t="str">
        <f t="shared" si="1"/>
        <v>H11</v>
      </c>
      <c r="G86"/>
      <c r="L86"/>
      <c r="M86"/>
      <c r="N86"/>
      <c r="O86"/>
      <c r="P86"/>
      <c r="Q86"/>
      <c r="R86"/>
      <c r="S86"/>
      <c r="T86"/>
      <c r="U86"/>
      <c r="V86"/>
    </row>
    <row r="87" spans="1:22">
      <c r="A87" s="14"/>
      <c r="B87" s="185"/>
      <c r="C87" s="16" t="s">
        <v>87</v>
      </c>
      <c r="F87" s="73" t="str">
        <f t="shared" si="1"/>
        <v>A12</v>
      </c>
      <c r="G87"/>
      <c r="L87"/>
      <c r="M87"/>
      <c r="N87"/>
      <c r="O87"/>
      <c r="P87"/>
      <c r="Q87"/>
      <c r="R87"/>
      <c r="S87"/>
      <c r="T87"/>
      <c r="U87"/>
      <c r="V87"/>
    </row>
    <row r="88" spans="1:22">
      <c r="A88" s="14"/>
      <c r="B88" s="185"/>
      <c r="C88" s="16" t="s">
        <v>88</v>
      </c>
      <c r="F88" s="73" t="str">
        <f t="shared" si="1"/>
        <v>B12</v>
      </c>
      <c r="G88"/>
      <c r="L88"/>
      <c r="M88"/>
      <c r="N88"/>
      <c r="O88"/>
      <c r="P88"/>
      <c r="Q88"/>
      <c r="R88"/>
      <c r="S88"/>
      <c r="T88"/>
      <c r="U88"/>
      <c r="V88"/>
    </row>
    <row r="89" spans="1:22">
      <c r="A89" s="14"/>
      <c r="B89" s="185"/>
      <c r="C89" s="16" t="s">
        <v>89</v>
      </c>
      <c r="F89" s="73" t="str">
        <f t="shared" si="1"/>
        <v>C12</v>
      </c>
      <c r="G89"/>
      <c r="L89"/>
      <c r="M89"/>
      <c r="N89"/>
      <c r="O89"/>
      <c r="P89"/>
      <c r="Q89"/>
      <c r="R89"/>
      <c r="S89"/>
      <c r="T89"/>
      <c r="U89"/>
      <c r="V89"/>
    </row>
    <row r="90" spans="1:22">
      <c r="A90" s="14"/>
      <c r="B90" s="185"/>
      <c r="C90" s="16" t="s">
        <v>90</v>
      </c>
      <c r="F90" s="73" t="str">
        <f t="shared" si="1"/>
        <v>D12</v>
      </c>
      <c r="G90"/>
      <c r="L90"/>
      <c r="M90"/>
      <c r="N90"/>
      <c r="O90"/>
      <c r="P90"/>
      <c r="Q90"/>
      <c r="R90"/>
      <c r="S90"/>
      <c r="T90"/>
      <c r="U90"/>
      <c r="V90"/>
    </row>
    <row r="91" spans="1:22" ht="15.75" thickBot="1">
      <c r="A91" s="14"/>
      <c r="B91" s="185"/>
      <c r="C91" s="17" t="s">
        <v>91</v>
      </c>
      <c r="F91" s="77" t="str">
        <f t="shared" si="1"/>
        <v>E12</v>
      </c>
      <c r="G91"/>
      <c r="L91"/>
      <c r="M91"/>
      <c r="N91"/>
      <c r="O91"/>
      <c r="P91"/>
      <c r="Q91"/>
      <c r="R91"/>
      <c r="S91"/>
      <c r="T91"/>
      <c r="U91"/>
      <c r="V91"/>
    </row>
    <row r="92" spans="1:22">
      <c r="A92" s="14"/>
      <c r="D92" s="14"/>
      <c r="E92" s="14"/>
      <c r="G92"/>
      <c r="L92"/>
      <c r="M92"/>
      <c r="N92"/>
      <c r="O92"/>
      <c r="P92"/>
      <c r="Q92"/>
      <c r="R92"/>
      <c r="S92"/>
      <c r="T92"/>
      <c r="U92"/>
      <c r="V92"/>
    </row>
    <row r="93" spans="1:22">
      <c r="A93" s="14"/>
      <c r="D93" s="14"/>
      <c r="E93" s="14"/>
      <c r="G93"/>
      <c r="L93"/>
      <c r="M93"/>
      <c r="N93"/>
      <c r="O93"/>
      <c r="P93"/>
      <c r="Q93"/>
      <c r="R93"/>
      <c r="S93"/>
      <c r="T93"/>
      <c r="U93"/>
      <c r="V93"/>
    </row>
    <row r="94" spans="1:22">
      <c r="A94" s="14"/>
      <c r="D94" s="14"/>
      <c r="E94" s="14"/>
      <c r="G94"/>
      <c r="H94" t="str">
        <f>_xlfn.CONCAT(B92:C92)</f>
        <v/>
      </c>
      <c r="L94"/>
      <c r="M94"/>
      <c r="N94"/>
      <c r="O94"/>
      <c r="P94"/>
      <c r="Q94"/>
      <c r="R94"/>
      <c r="S94"/>
      <c r="T94"/>
      <c r="U94"/>
      <c r="V94"/>
    </row>
    <row r="95" spans="1:22">
      <c r="A95" s="14"/>
      <c r="D95" s="14"/>
      <c r="E95" s="14"/>
      <c r="F95" s="20"/>
      <c r="H95" s="14"/>
      <c r="L95"/>
      <c r="M95"/>
      <c r="N95"/>
      <c r="O95"/>
      <c r="P95"/>
      <c r="Q95"/>
      <c r="R95"/>
      <c r="S95"/>
      <c r="T95"/>
      <c r="U95"/>
      <c r="V95"/>
    </row>
    <row r="96" spans="1:22">
      <c r="A96" s="14"/>
      <c r="B96"/>
      <c r="C96"/>
      <c r="D96" s="14"/>
      <c r="E96" s="14"/>
      <c r="H96" s="14"/>
      <c r="L96"/>
      <c r="M96"/>
      <c r="N96"/>
      <c r="O96"/>
      <c r="P96"/>
      <c r="Q96"/>
      <c r="R96"/>
      <c r="S96"/>
      <c r="T96"/>
      <c r="U96"/>
      <c r="V96"/>
    </row>
    <row r="97" spans="1:22">
      <c r="A97" s="14"/>
      <c r="B97"/>
      <c r="C97"/>
      <c r="D97" s="14"/>
      <c r="E97" s="14"/>
      <c r="H97" s="14"/>
      <c r="L97"/>
      <c r="M97"/>
      <c r="N97"/>
      <c r="O97"/>
      <c r="P97"/>
      <c r="Q97"/>
      <c r="R97"/>
      <c r="S97"/>
      <c r="T97"/>
      <c r="U97"/>
      <c r="V97"/>
    </row>
    <row r="98" spans="1:22">
      <c r="B98"/>
      <c r="C98"/>
      <c r="D98" s="14"/>
      <c r="E98" s="14"/>
      <c r="H98" s="14"/>
      <c r="L98"/>
      <c r="M98"/>
      <c r="N98"/>
      <c r="O98"/>
      <c r="P98"/>
      <c r="Q98"/>
      <c r="R98"/>
      <c r="S98"/>
      <c r="T98"/>
      <c r="U98"/>
      <c r="V98"/>
    </row>
    <row r="99" spans="1:22">
      <c r="D99" s="14"/>
      <c r="E99" s="14"/>
      <c r="H99" s="14"/>
      <c r="L99"/>
      <c r="M99"/>
      <c r="N99"/>
      <c r="O99"/>
      <c r="P99"/>
      <c r="Q99"/>
      <c r="R99"/>
      <c r="S99"/>
      <c r="T99"/>
      <c r="U99"/>
      <c r="V99"/>
    </row>
    <row r="100" spans="1:22">
      <c r="D100" s="14"/>
      <c r="E100" s="14"/>
      <c r="H100" s="14"/>
      <c r="L100"/>
      <c r="M100"/>
      <c r="N100"/>
      <c r="O100"/>
      <c r="P100"/>
      <c r="Q100"/>
      <c r="R100"/>
      <c r="S100"/>
      <c r="T100"/>
      <c r="U100"/>
      <c r="V100"/>
    </row>
    <row r="101" spans="1:22">
      <c r="G101"/>
      <c r="I101" s="14"/>
      <c r="J101" s="14"/>
      <c r="K101" s="14"/>
      <c r="Q101"/>
      <c r="R101"/>
      <c r="S101"/>
      <c r="T101"/>
      <c r="U101"/>
      <c r="V101"/>
    </row>
    <row r="102" spans="1:22">
      <c r="G102"/>
      <c r="I102" s="14"/>
      <c r="J102" s="14"/>
      <c r="K102" s="14"/>
      <c r="Q102"/>
      <c r="R102"/>
      <c r="S102"/>
      <c r="T102"/>
      <c r="U102"/>
      <c r="V102"/>
    </row>
    <row r="103" spans="1:22">
      <c r="G103"/>
      <c r="I103" s="14"/>
      <c r="J103" s="14"/>
      <c r="K103" s="14"/>
      <c r="Q103"/>
      <c r="R103"/>
      <c r="S103"/>
      <c r="T103"/>
      <c r="U103"/>
      <c r="V103"/>
    </row>
    <row r="104" spans="1:22">
      <c r="G104"/>
      <c r="I104" s="14"/>
      <c r="J104" s="14"/>
      <c r="K104" s="14"/>
      <c r="Q104"/>
      <c r="R104"/>
      <c r="S104"/>
      <c r="T104"/>
      <c r="U104"/>
      <c r="V104"/>
    </row>
    <row r="105" spans="1:22">
      <c r="G105"/>
      <c r="I105" s="14"/>
      <c r="J105" s="14"/>
      <c r="K105" s="14"/>
      <c r="Q105"/>
      <c r="R105"/>
      <c r="S105"/>
      <c r="T105"/>
      <c r="U105"/>
      <c r="V105"/>
    </row>
    <row r="106" spans="1:22">
      <c r="G106"/>
      <c r="I106" s="14"/>
      <c r="J106" s="14"/>
      <c r="K106" s="14"/>
      <c r="Q106"/>
      <c r="R106"/>
      <c r="S106"/>
      <c r="T106"/>
      <c r="U106"/>
      <c r="V106"/>
    </row>
    <row r="107" spans="1:22">
      <c r="G107"/>
      <c r="I107" s="14"/>
      <c r="J107" s="14"/>
      <c r="K107" s="14"/>
      <c r="Q107"/>
      <c r="R107"/>
      <c r="S107"/>
      <c r="T107"/>
      <c r="U107"/>
      <c r="V107"/>
    </row>
    <row r="108" spans="1:22">
      <c r="G108"/>
      <c r="I108" s="14"/>
      <c r="J108" s="14"/>
      <c r="K108" s="14"/>
      <c r="Q108"/>
      <c r="R108"/>
      <c r="S108"/>
      <c r="T108"/>
      <c r="U108"/>
      <c r="V108"/>
    </row>
    <row r="109" spans="1:22">
      <c r="G109"/>
      <c r="I109" s="14"/>
      <c r="J109" s="14"/>
      <c r="K109" s="14"/>
      <c r="Q109"/>
      <c r="R109"/>
      <c r="S109"/>
      <c r="T109"/>
      <c r="U109"/>
      <c r="V109"/>
    </row>
    <row r="110" spans="1:22">
      <c r="G110"/>
    </row>
    <row r="111" spans="1:22">
      <c r="G111"/>
    </row>
  </sheetData>
  <sheetProtection algorithmName="SHA-512" hashValue="3hXwC88O+WTALpUpFmwrh120c89zMBiFguFWLCmSQM65DS+VouUgupqkgNaY9TStqL8BfFwkM79d39DJ1+G65w==" saltValue="WaFmA1rpvWVELIqkTjeMvQ==" spinCount="100000" sheet="1" selectLockedCells="1"/>
  <phoneticPr fontId="11" type="noConversion"/>
  <dataValidations xWindow="171" yWindow="393" count="1">
    <dataValidation type="textLength" operator="lessThanOrEqual" allowBlank="1" showInputMessage="1" showErrorMessage="1" errorTitle="Length Exceeded" error="This value must be less than or equal to 30 characters long." promptTitle="Text" prompt="Maximum Length: 30 characters." sqref="B6:B85" xr:uid="{00000000-0002-0000-0000-000000000000}">
      <formula1>30</formula1>
    </dataValidation>
  </dataValidations>
  <pageMargins left="0.7" right="0.7" top="0.75" bottom="0.75" header="0.3" footer="0.3"/>
  <pageSetup orientation="portrait" horizontalDpi="300" verticalDpi="4294967295" r:id="rId1"/>
  <extLst>
    <ext xmlns:x14="http://schemas.microsoft.com/office/spreadsheetml/2009/9/main" uri="{CCE6A557-97BC-4b89-ADB6-D9C93CAAB3DF}">
      <x14:dataValidations xmlns:xm="http://schemas.microsoft.com/office/excel/2006/main" xWindow="171" yWindow="393" count="1">
        <x14:dataValidation type="list" allowBlank="1" showInputMessage="1" showErrorMessage="1" xr:uid="{0D059AC4-A86A-4ED5-9431-23CAAB52FD9C}">
          <x14:formula1>
            <xm:f>'Lot Numbers'!$L$33:$L$35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-0.499984740745262"/>
  </sheetPr>
  <dimension ref="A1:V40"/>
  <sheetViews>
    <sheetView showZeros="0" view="pageLayout" topLeftCell="A5" zoomScale="80" zoomScaleNormal="100" zoomScalePageLayoutView="80" workbookViewId="0">
      <selection activeCell="J3" sqref="J3"/>
    </sheetView>
  </sheetViews>
  <sheetFormatPr defaultColWidth="4.28515625" defaultRowHeight="15"/>
  <cols>
    <col min="1" max="1" width="3.28515625" style="5" customWidth="1"/>
    <col min="2" max="2" width="4.85546875" style="5" customWidth="1"/>
    <col min="3" max="14" width="12.42578125" style="5" customWidth="1"/>
    <col min="15" max="15" width="9.140625" style="5" customWidth="1"/>
    <col min="16" max="16384" width="4.28515625" style="5"/>
  </cols>
  <sheetData>
    <row r="1" spans="1:15" ht="15.75">
      <c r="B1" s="193">
        <f>'Puncher Import'!B3</f>
        <v>0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5" customFormat="1" ht="24" customHeight="1">
      <c r="B2" s="6"/>
      <c r="C2" s="6">
        <v>1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  <c r="L2" s="6">
        <v>10</v>
      </c>
      <c r="M2" s="6">
        <v>11</v>
      </c>
      <c r="N2" s="6">
        <v>12</v>
      </c>
    </row>
    <row r="3" spans="1:15" ht="54.75" customHeight="1">
      <c r="B3" s="6" t="s">
        <v>92</v>
      </c>
      <c r="C3" s="25"/>
      <c r="D3" s="22">
        <f>'Puncher Import'!B10</f>
        <v>0</v>
      </c>
      <c r="E3" s="22">
        <f>'Puncher Import'!B18</f>
        <v>0</v>
      </c>
      <c r="F3" s="22">
        <f>'Puncher Import'!B26</f>
        <v>0</v>
      </c>
      <c r="G3" s="22">
        <f>'Puncher Import'!B33</f>
        <v>0</v>
      </c>
      <c r="H3" s="22">
        <f>'Puncher Import'!B41</f>
        <v>0</v>
      </c>
      <c r="I3" s="22">
        <f>'Puncher Import'!B49</f>
        <v>0</v>
      </c>
      <c r="J3" s="22">
        <f>'Puncher Import'!B56</f>
        <v>0</v>
      </c>
      <c r="K3" s="22">
        <f>'Puncher Import'!B64</f>
        <v>0</v>
      </c>
      <c r="L3" s="22">
        <f>'Puncher Import'!B72</f>
        <v>0</v>
      </c>
      <c r="M3" s="23">
        <f>'Puncher Import'!B79</f>
        <v>0</v>
      </c>
      <c r="N3" s="26">
        <f>'Puncher Import'!B87</f>
        <v>0</v>
      </c>
    </row>
    <row r="4" spans="1:15" ht="54.75" customHeight="1">
      <c r="B4" s="6" t="s">
        <v>93</v>
      </c>
      <c r="C4" s="24"/>
      <c r="D4" s="22">
        <f>'Puncher Import'!B11</f>
        <v>0</v>
      </c>
      <c r="E4" s="22">
        <f>'Puncher Import'!B19</f>
        <v>0</v>
      </c>
      <c r="F4" s="25"/>
      <c r="G4" s="22">
        <f>'Puncher Import'!B34</f>
        <v>0</v>
      </c>
      <c r="H4" s="22">
        <f>'Puncher Import'!B42</f>
        <v>0</v>
      </c>
      <c r="I4" s="22">
        <f>'Puncher Import'!B50</f>
        <v>0</v>
      </c>
      <c r="J4" s="22">
        <f>'Puncher Import'!B57</f>
        <v>0</v>
      </c>
      <c r="K4" s="22">
        <f>'Puncher Import'!B65</f>
        <v>0</v>
      </c>
      <c r="L4" s="22">
        <f>'Puncher Import'!B73</f>
        <v>0</v>
      </c>
      <c r="M4" s="23">
        <f>'Puncher Import'!B80</f>
        <v>0</v>
      </c>
      <c r="N4" s="26">
        <f>'Puncher Import'!B88</f>
        <v>0</v>
      </c>
    </row>
    <row r="5" spans="1:15" ht="54.75" customHeight="1">
      <c r="B5" s="6" t="s">
        <v>94</v>
      </c>
      <c r="C5" s="24"/>
      <c r="D5" s="22">
        <f>'Puncher Import'!B12</f>
        <v>0</v>
      </c>
      <c r="E5" s="22">
        <f>'Puncher Import'!B20</f>
        <v>0</v>
      </c>
      <c r="F5" s="22">
        <f>'Puncher Import'!B27</f>
        <v>0</v>
      </c>
      <c r="G5" s="22">
        <f>'Puncher Import'!B35</f>
        <v>0</v>
      </c>
      <c r="H5" s="22">
        <f>'Puncher Import'!B43</f>
        <v>0</v>
      </c>
      <c r="I5" s="22">
        <f>'Puncher Import'!B51</f>
        <v>0</v>
      </c>
      <c r="J5" s="22">
        <f>'Puncher Import'!B58</f>
        <v>0</v>
      </c>
      <c r="K5" s="22">
        <f>'Puncher Import'!B66</f>
        <v>0</v>
      </c>
      <c r="L5" s="22">
        <f>'Puncher Import'!B74</f>
        <v>0</v>
      </c>
      <c r="M5" s="23">
        <f>'Puncher Import'!B81</f>
        <v>0</v>
      </c>
      <c r="N5" s="26">
        <f>'Puncher Import'!B89</f>
        <v>0</v>
      </c>
    </row>
    <row r="6" spans="1:15" ht="54.75" customHeight="1">
      <c r="B6" s="6" t="s">
        <v>95</v>
      </c>
      <c r="C6" s="24"/>
      <c r="D6" s="22">
        <f>'Puncher Import'!B13</f>
        <v>0</v>
      </c>
      <c r="E6" s="22">
        <f>'Puncher Import'!B21</f>
        <v>0</v>
      </c>
      <c r="F6" s="22">
        <f>'Puncher Import'!B28</f>
        <v>0</v>
      </c>
      <c r="G6" s="22">
        <f>'Puncher Import'!B36</f>
        <v>0</v>
      </c>
      <c r="H6" s="22">
        <f>'Puncher Import'!B44</f>
        <v>0</v>
      </c>
      <c r="I6" s="25"/>
      <c r="J6" s="22">
        <f>'Puncher Import'!B59</f>
        <v>0</v>
      </c>
      <c r="K6" s="22">
        <f>'Puncher Import'!B67</f>
        <v>0</v>
      </c>
      <c r="L6" s="22">
        <f>'Puncher Import'!B75</f>
        <v>0</v>
      </c>
      <c r="M6" s="23">
        <f>'Puncher Import'!B82</f>
        <v>0</v>
      </c>
      <c r="N6" s="26">
        <f>'Puncher Import'!B90</f>
        <v>0</v>
      </c>
    </row>
    <row r="7" spans="1:15" ht="54.75" customHeight="1">
      <c r="B7" s="6" t="s">
        <v>96</v>
      </c>
      <c r="C7" s="24">
        <f>'Puncher Import'!B6</f>
        <v>0</v>
      </c>
      <c r="D7" s="22">
        <f>'Puncher Import'!B14</f>
        <v>0</v>
      </c>
      <c r="E7" s="22">
        <f>'Puncher Import'!B22</f>
        <v>0</v>
      </c>
      <c r="F7" s="22">
        <f>'Puncher Import'!B29</f>
        <v>0</v>
      </c>
      <c r="G7" s="22">
        <f>'Puncher Import'!B37</f>
        <v>0</v>
      </c>
      <c r="H7" s="22">
        <f>'Puncher Import'!B45</f>
        <v>0</v>
      </c>
      <c r="I7" s="22">
        <f>'Puncher Import'!B52</f>
        <v>0</v>
      </c>
      <c r="J7" s="22">
        <f>'Puncher Import'!B60</f>
        <v>0</v>
      </c>
      <c r="K7" s="22">
        <f>'Puncher Import'!B68</f>
        <v>0</v>
      </c>
      <c r="L7" s="25"/>
      <c r="M7" s="23">
        <f>'Puncher Import'!B83</f>
        <v>0</v>
      </c>
      <c r="N7" s="26">
        <f>'Puncher Import'!B91</f>
        <v>0</v>
      </c>
    </row>
    <row r="8" spans="1:15" ht="54.75" customHeight="1">
      <c r="A8" s="5" t="s">
        <v>97</v>
      </c>
      <c r="B8" s="6" t="s">
        <v>98</v>
      </c>
      <c r="C8" s="24">
        <f>'Puncher Import'!B7</f>
        <v>0</v>
      </c>
      <c r="D8" s="22">
        <f>'Puncher Import'!B15</f>
        <v>0</v>
      </c>
      <c r="E8" s="22">
        <f>'Puncher Import'!B23</f>
        <v>0</v>
      </c>
      <c r="F8" s="22">
        <f>'Puncher Import'!B30</f>
        <v>0</v>
      </c>
      <c r="G8" s="22">
        <f>'Puncher Import'!B38</f>
        <v>0</v>
      </c>
      <c r="H8" s="22">
        <f>'Puncher Import'!B46</f>
        <v>0</v>
      </c>
      <c r="I8" s="22">
        <f>'Puncher Import'!B53</f>
        <v>0</v>
      </c>
      <c r="J8" s="22">
        <f>'Puncher Import'!B61</f>
        <v>0</v>
      </c>
      <c r="K8" s="22">
        <f>'Puncher Import'!B69</f>
        <v>0</v>
      </c>
      <c r="L8" s="22">
        <f>'Puncher Import'!B76</f>
        <v>0</v>
      </c>
      <c r="M8" s="23">
        <f>'Puncher Import'!B84</f>
        <v>0</v>
      </c>
      <c r="N8" s="26"/>
    </row>
    <row r="9" spans="1:15" ht="54.75" customHeight="1">
      <c r="B9" s="6" t="s">
        <v>99</v>
      </c>
      <c r="C9" s="24">
        <f>'Puncher Import'!B8</f>
        <v>0</v>
      </c>
      <c r="D9" s="22">
        <f>'Puncher Import'!B16</f>
        <v>0</v>
      </c>
      <c r="E9" s="22">
        <f>'Puncher Import'!B24</f>
        <v>0</v>
      </c>
      <c r="F9" s="22">
        <f>'Puncher Import'!B31</f>
        <v>0</v>
      </c>
      <c r="G9" s="22">
        <f>'Puncher Import'!B39</f>
        <v>0</v>
      </c>
      <c r="H9" s="22">
        <f>'Puncher Import'!B47</f>
        <v>0</v>
      </c>
      <c r="I9" s="22">
        <f>'Puncher Import'!B54</f>
        <v>0</v>
      </c>
      <c r="J9" s="22">
        <f>'Puncher Import'!B62</f>
        <v>0</v>
      </c>
      <c r="K9" s="22">
        <f>'Puncher Import'!B70</f>
        <v>0</v>
      </c>
      <c r="L9" s="22">
        <f>'Puncher Import'!B77</f>
        <v>0</v>
      </c>
      <c r="M9" s="23">
        <f>'Puncher Import'!B85</f>
        <v>0</v>
      </c>
      <c r="N9" s="26"/>
    </row>
    <row r="10" spans="1:15" ht="54.75" customHeight="1">
      <c r="B10" s="6" t="s">
        <v>100</v>
      </c>
      <c r="C10" s="24">
        <f>'Puncher Import'!B9</f>
        <v>0</v>
      </c>
      <c r="D10" s="22">
        <f>'Puncher Import'!B17</f>
        <v>0</v>
      </c>
      <c r="E10" s="22">
        <f>'Puncher Import'!B25</f>
        <v>0</v>
      </c>
      <c r="F10" s="22">
        <f>'Puncher Import'!B32</f>
        <v>0</v>
      </c>
      <c r="G10" s="22">
        <f>'Puncher Import'!B40</f>
        <v>0</v>
      </c>
      <c r="H10" s="22">
        <f>'Puncher Import'!B48</f>
        <v>0</v>
      </c>
      <c r="I10" s="22">
        <f>'Puncher Import'!B55</f>
        <v>0</v>
      </c>
      <c r="J10" s="22">
        <f>'Puncher Import'!B63</f>
        <v>0</v>
      </c>
      <c r="K10" s="22">
        <f>'Puncher Import'!B71</f>
        <v>0</v>
      </c>
      <c r="L10" s="22">
        <f>'Puncher Import'!B78</f>
        <v>0</v>
      </c>
      <c r="M10" s="23">
        <f>'Puncher Import'!B86</f>
        <v>0</v>
      </c>
      <c r="N10" s="26"/>
    </row>
    <row r="11" spans="1:15" ht="15.75" thickBot="1"/>
    <row r="12" spans="1:15" ht="15.75" thickBot="1">
      <c r="B12" s="198" t="s">
        <v>101</v>
      </c>
      <c r="C12" s="198"/>
      <c r="D12" s="199"/>
      <c r="E12" s="200"/>
      <c r="F12" s="180"/>
      <c r="G12" s="180"/>
      <c r="H12" s="180"/>
      <c r="I12" s="180"/>
      <c r="J12" s="187" t="s">
        <v>102</v>
      </c>
      <c r="K12" s="187"/>
      <c r="L12" s="196" t="str">
        <f>IF($D$12="PowerPlex Fusion",'Lot Numbers'!D5,IF($D$12="PowerPlex Y23",'Lot Numbers'!D21,IF($D$12="","","")))</f>
        <v/>
      </c>
      <c r="M12" s="197"/>
      <c r="O12" s="136"/>
    </row>
    <row r="13" spans="1:15" ht="15.75" customHeight="1" thickBot="1">
      <c r="B13" s="31"/>
      <c r="C13" s="31"/>
      <c r="D13" s="31"/>
      <c r="E13" s="31"/>
      <c r="F13" s="31"/>
      <c r="G13" s="31"/>
      <c r="H13" s="201" t="str">
        <f>IF(COUNTIF(C3:N10,"RB"),"","ADD RB TO PLATE")</f>
        <v>ADD RB TO PLATE</v>
      </c>
      <c r="I13" s="201"/>
      <c r="J13" s="186"/>
      <c r="K13" s="186"/>
      <c r="L13" s="186"/>
      <c r="M13" s="8"/>
      <c r="N13" s="8"/>
    </row>
    <row r="14" spans="1:15" ht="15.75" thickBot="1">
      <c r="B14" s="187" t="s">
        <v>103</v>
      </c>
      <c r="C14" s="187"/>
      <c r="D14" s="196">
        <f>COUNTIF(C3:N10,"?*")</f>
        <v>0</v>
      </c>
      <c r="E14" s="197"/>
      <c r="G14" s="5" t="s">
        <v>104</v>
      </c>
      <c r="H14" s="194"/>
      <c r="I14" s="195"/>
      <c r="J14" s="187" t="s">
        <v>105</v>
      </c>
      <c r="K14" s="188"/>
      <c r="L14" s="189"/>
      <c r="M14" s="190"/>
    </row>
    <row r="15" spans="1:15" ht="15.75" thickBot="1">
      <c r="B15" s="28"/>
      <c r="C15" s="28"/>
      <c r="D15" s="28"/>
      <c r="E15" s="28"/>
      <c r="F15" s="28"/>
      <c r="G15" s="28"/>
      <c r="H15" s="28"/>
      <c r="I15" s="28"/>
      <c r="J15" s="187" t="s">
        <v>106</v>
      </c>
      <c r="K15" s="188"/>
      <c r="L15" s="191" t="str">
        <f>IF(L14="Robotic","N/A",IF(L14="","",""))</f>
        <v/>
      </c>
      <c r="M15" s="192"/>
    </row>
    <row r="16" spans="1:15" ht="15.75" thickBot="1">
      <c r="B16" s="202" t="s">
        <v>107</v>
      </c>
      <c r="C16" s="203"/>
      <c r="D16" s="204" t="s">
        <v>108</v>
      </c>
      <c r="E16" s="203"/>
      <c r="F16" s="204" t="s">
        <v>109</v>
      </c>
      <c r="G16" s="203"/>
      <c r="H16" s="203" t="s">
        <v>110</v>
      </c>
      <c r="I16" s="205"/>
      <c r="J16"/>
      <c r="K16"/>
      <c r="L16" s="13"/>
      <c r="M16" s="13"/>
    </row>
    <row r="17" spans="1:22">
      <c r="B17" s="219" t="s">
        <v>111</v>
      </c>
      <c r="C17" s="220"/>
      <c r="D17" s="221" t="str">
        <f>IF(D12="PowerPlex fusion",'Lot Numbers'!D8,IF(D12="PowerPlex Y23",'Lot Numbers'!D24,IF(D12="","","")))</f>
        <v/>
      </c>
      <c r="E17" s="221"/>
      <c r="F17" s="227">
        <v>10</v>
      </c>
      <c r="G17" s="228"/>
      <c r="H17" s="225">
        <f>F17*D14+(F17*D14*H14)</f>
        <v>0</v>
      </c>
      <c r="I17" s="226"/>
      <c r="J17" s="27"/>
      <c r="K17" s="210"/>
      <c r="L17" s="211"/>
      <c r="M17" s="211"/>
      <c r="N17" s="212"/>
    </row>
    <row r="18" spans="1:22" ht="15.75" thickBot="1">
      <c r="B18" s="222" t="s">
        <v>112</v>
      </c>
      <c r="C18" s="223"/>
      <c r="D18" s="223"/>
      <c r="E18" s="223"/>
      <c r="F18" s="223"/>
      <c r="G18" s="223"/>
      <c r="H18" s="223"/>
      <c r="I18" s="224"/>
      <c r="J18" s="9"/>
      <c r="K18" s="213"/>
      <c r="L18" s="214"/>
      <c r="M18" s="214"/>
      <c r="N18" s="215"/>
    </row>
    <row r="19" spans="1:22">
      <c r="B19" s="28"/>
      <c r="C19" s="28"/>
      <c r="D19" s="30"/>
      <c r="E19" s="30"/>
      <c r="F19"/>
      <c r="G19"/>
      <c r="H19" s="29"/>
      <c r="I19" s="29"/>
      <c r="J19" s="1"/>
      <c r="K19" s="213"/>
      <c r="L19" s="214"/>
      <c r="M19" s="214"/>
      <c r="N19" s="215"/>
      <c r="O19" s="1"/>
      <c r="P19" s="1"/>
      <c r="Q19" s="1"/>
      <c r="R19" s="1"/>
      <c r="S19" s="1"/>
      <c r="T19" s="1"/>
    </row>
    <row r="20" spans="1:22" ht="15.75" customHeight="1" thickBot="1">
      <c r="B20" s="28"/>
      <c r="C20" s="28"/>
      <c r="D20" s="30"/>
      <c r="E20" s="30"/>
      <c r="F20"/>
      <c r="G20"/>
      <c r="H20" s="29"/>
      <c r="I20" s="29"/>
      <c r="J20" s="29"/>
      <c r="K20" s="216"/>
      <c r="L20" s="217"/>
      <c r="M20" s="217"/>
      <c r="N20" s="218"/>
      <c r="O20" s="9"/>
      <c r="P20" s="1"/>
      <c r="Q20" s="1"/>
      <c r="R20" s="1"/>
      <c r="S20" s="1"/>
      <c r="T20" s="1"/>
      <c r="U20" s="1"/>
      <c r="V20" s="1"/>
    </row>
    <row r="21" spans="1:22" ht="15.75" thickBot="1">
      <c r="B21"/>
      <c r="C21"/>
      <c r="D21"/>
      <c r="E21"/>
      <c r="F21"/>
      <c r="G21"/>
      <c r="H21"/>
      <c r="I21"/>
      <c r="J21"/>
      <c r="L21" s="4" t="s">
        <v>113</v>
      </c>
      <c r="M21" s="208"/>
      <c r="N21" s="209"/>
      <c r="O21" s="1"/>
    </row>
    <row r="22" spans="1:22" ht="15.75" thickBot="1">
      <c r="G22"/>
      <c r="K22" s="1"/>
      <c r="L22" s="4" t="s">
        <v>114</v>
      </c>
      <c r="M22" s="206"/>
      <c r="N22" s="207"/>
      <c r="O22" s="1"/>
    </row>
    <row r="23" spans="1:22">
      <c r="B23"/>
      <c r="C23"/>
      <c r="D23"/>
      <c r="E23"/>
      <c r="F23" s="13"/>
      <c r="G23" s="13"/>
      <c r="H23" s="13"/>
      <c r="I23" s="13"/>
      <c r="J23" s="13"/>
      <c r="L23" s="35"/>
      <c r="M23" s="35"/>
      <c r="N23" s="35"/>
      <c r="O23" s="35"/>
    </row>
    <row r="24" spans="1:22">
      <c r="B24" s="31"/>
      <c r="C24" s="31"/>
      <c r="D24" s="31"/>
      <c r="E24" s="31"/>
      <c r="F24" s="31"/>
      <c r="G24" s="31"/>
      <c r="H24" s="31"/>
      <c r="I24" s="31"/>
      <c r="K24" s="35"/>
      <c r="L24" s="35"/>
      <c r="M24" s="35"/>
      <c r="N24" s="35"/>
    </row>
    <row r="25" spans="1:22">
      <c r="B25" s="7"/>
      <c r="C25" s="7"/>
      <c r="D25" s="7"/>
      <c r="E25" s="7"/>
      <c r="F25" s="7"/>
      <c r="G25" s="7"/>
      <c r="H25" s="7"/>
      <c r="I25" s="7"/>
      <c r="J25" s="138"/>
      <c r="K25" s="35"/>
      <c r="L25" s="35"/>
      <c r="M25" s="35"/>
      <c r="N25" s="35"/>
    </row>
    <row r="26" spans="1:22">
      <c r="C26" s="138"/>
      <c r="D26" s="138"/>
      <c r="E26" s="138"/>
      <c r="F26" s="138"/>
      <c r="G26" s="138"/>
      <c r="H26" s="138"/>
      <c r="I26" s="138"/>
      <c r="J26" s="138"/>
      <c r="K26" s="181"/>
      <c r="L26" s="181"/>
      <c r="M26" s="181"/>
      <c r="N26" s="181"/>
    </row>
    <row r="27" spans="1:22">
      <c r="C27" s="138"/>
      <c r="D27" s="138"/>
      <c r="E27" s="138"/>
      <c r="F27" s="138"/>
      <c r="G27" s="138"/>
      <c r="H27" s="138"/>
      <c r="I27" s="138"/>
      <c r="J27" s="14"/>
      <c r="K27" s="138"/>
      <c r="L27" s="138"/>
    </row>
    <row r="28" spans="1:22">
      <c r="A28" s="139"/>
      <c r="C28" s="21"/>
      <c r="D28" s="21"/>
      <c r="E28" s="21"/>
      <c r="F28" s="21"/>
      <c r="G28" s="21"/>
      <c r="H28" s="21"/>
      <c r="I28" s="21"/>
      <c r="J28" s="37"/>
      <c r="K28" s="42"/>
      <c r="L28" s="42"/>
    </row>
    <row r="29" spans="1:22" ht="15" customHeight="1">
      <c r="A29" s="140"/>
      <c r="B29" s="139"/>
      <c r="C29" s="37"/>
      <c r="D29" s="37"/>
      <c r="E29" s="37"/>
      <c r="F29" s="20"/>
      <c r="G29" s="20"/>
      <c r="H29" s="37"/>
      <c r="I29" s="37"/>
      <c r="J29" s="37"/>
      <c r="K29" s="14"/>
      <c r="L29" s="14"/>
      <c r="M29" s="181"/>
      <c r="N29" s="36"/>
    </row>
    <row r="30" spans="1:22">
      <c r="A30" s="140"/>
      <c r="B30" s="140"/>
      <c r="C30" s="20"/>
      <c r="D30" s="20"/>
      <c r="E30" s="20"/>
      <c r="F30" s="20"/>
      <c r="G30" s="20"/>
      <c r="H30" s="20"/>
      <c r="I30" s="20"/>
      <c r="J30" s="37"/>
      <c r="K30" s="37"/>
      <c r="L30" s="37"/>
      <c r="N30" s="38"/>
    </row>
    <row r="31" spans="1:22">
      <c r="A31" s="141"/>
      <c r="B31" s="140"/>
      <c r="C31" s="37"/>
      <c r="D31" s="37"/>
      <c r="E31" s="37"/>
      <c r="F31" s="37"/>
      <c r="G31" s="37"/>
      <c r="H31" s="37"/>
      <c r="I31" s="37"/>
      <c r="J31" s="37"/>
      <c r="K31" s="20"/>
      <c r="L31" s="20"/>
      <c r="M31" s="11"/>
      <c r="N31" s="12"/>
    </row>
    <row r="32" spans="1:22">
      <c r="B32" s="141"/>
      <c r="C32" s="37"/>
      <c r="D32" s="37"/>
      <c r="E32" s="37"/>
      <c r="F32" s="37"/>
      <c r="G32" s="37"/>
      <c r="H32" s="37"/>
      <c r="I32" s="37"/>
      <c r="K32" s="37"/>
      <c r="L32" s="37"/>
      <c r="M32" s="11"/>
      <c r="N32" s="39"/>
    </row>
    <row r="33" spans="3:16">
      <c r="J33" s="36"/>
      <c r="K33" s="37"/>
      <c r="L33" s="37"/>
      <c r="M33" s="11"/>
      <c r="N33" s="39"/>
      <c r="P33" s="39"/>
    </row>
    <row r="34" spans="3:16">
      <c r="C34" s="9"/>
      <c r="D34" s="9"/>
      <c r="E34" s="9"/>
      <c r="F34" s="9"/>
      <c r="G34" s="185"/>
      <c r="H34" s="181"/>
      <c r="I34" s="181"/>
      <c r="J34" s="185"/>
      <c r="M34" s="39"/>
      <c r="N34" s="39"/>
    </row>
    <row r="35" spans="3:16">
      <c r="C35" s="9"/>
      <c r="D35" s="9"/>
      <c r="E35" s="9"/>
      <c r="F35" s="9"/>
      <c r="G35" s="184"/>
      <c r="H35" s="181"/>
      <c r="I35" s="39"/>
      <c r="J35" s="39"/>
      <c r="L35" s="41"/>
      <c r="M35" s="41"/>
    </row>
    <row r="36" spans="3:16">
      <c r="G36" s="184"/>
      <c r="H36" s="39"/>
      <c r="I36" s="39"/>
      <c r="J36" s="39"/>
    </row>
    <row r="37" spans="3:16">
      <c r="H37" s="39"/>
      <c r="I37" s="39"/>
    </row>
    <row r="38" spans="3:16" ht="15.75">
      <c r="H38" s="39"/>
      <c r="I38" s="39"/>
      <c r="L38" s="40"/>
      <c r="M38" s="40"/>
    </row>
    <row r="39" spans="3:16">
      <c r="H39" s="39"/>
    </row>
    <row r="40" spans="3:16">
      <c r="H40" s="39"/>
    </row>
  </sheetData>
  <sheetProtection algorithmName="SHA-512" hashValue="IOL9OzjnJFdSczqhLFXYJSLvv/7PIlVOPsCuDAhAVF9LXUPaHWnL+wXk9lqniklVuYQ2IFdT8eDkBM+opLvZ2Q==" saltValue="gz+ax9ajW0M/QlVMdyDXAw==" spinCount="100000" sheet="1" objects="1" scenarios="1" selectLockedCells="1"/>
  <mergeCells count="26">
    <mergeCell ref="B16:C16"/>
    <mergeCell ref="D16:E16"/>
    <mergeCell ref="F16:G16"/>
    <mergeCell ref="H16:I16"/>
    <mergeCell ref="M22:N22"/>
    <mergeCell ref="M21:N21"/>
    <mergeCell ref="K17:N20"/>
    <mergeCell ref="B17:C17"/>
    <mergeCell ref="D17:E17"/>
    <mergeCell ref="B18:I18"/>
    <mergeCell ref="H17:I17"/>
    <mergeCell ref="F17:G17"/>
    <mergeCell ref="J13:L13"/>
    <mergeCell ref="J15:K15"/>
    <mergeCell ref="L14:M14"/>
    <mergeCell ref="L15:M15"/>
    <mergeCell ref="B1:N1"/>
    <mergeCell ref="J14:K14"/>
    <mergeCell ref="J12:K12"/>
    <mergeCell ref="H14:I14"/>
    <mergeCell ref="B14:C14"/>
    <mergeCell ref="L12:M12"/>
    <mergeCell ref="D14:E14"/>
    <mergeCell ref="B12:C12"/>
    <mergeCell ref="D12:E12"/>
    <mergeCell ref="H13:I13"/>
  </mergeCells>
  <phoneticPr fontId="11" type="noConversion"/>
  <conditionalFormatting sqref="H13:I13">
    <cfRule type="cellIs" dxfId="2" priority="1" operator="equal">
      <formula>"ADD RB TO PLATE"</formula>
    </cfRule>
  </conditionalFormatting>
  <dataValidations disablePrompts="1" count="1">
    <dataValidation type="list" errorStyle="warning" showInputMessage="1" showErrorMessage="1" errorTitle="Alternate Lot Number" error="Would you like to add this alternate lot number to the worksheet?" sqref="F23:J23" xr:uid="{00000000-0002-0000-0400-000008000000}">
      <formula1>$J$28:$J$31</formula1>
    </dataValidation>
  </dataValidations>
  <pageMargins left="0.7" right="0.7" top="0.75" bottom="0.75" header="0.3" footer="0.3"/>
  <pageSetup scale="75" orientation="landscape" horizontalDpi="4294967295" verticalDpi="4294967295" r:id="rId1"/>
  <headerFooter>
    <oddHeader>&amp;LPunch Worksheet
DNA Database Section&amp;RVersion 1
Effective Date: 06/09/2023</oddHeader>
    <oddFooter>&amp;LForm approved for use by DNA Technical Leader&amp;CEnd of Form&amp;R&amp;G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errorStyle="warning" allowBlank="1" showInputMessage="1" showErrorMessage="1" errorTitle="Alternate Lot Number" error="Would you like to add this alternate lot number to the worksheet?" xr:uid="{00000000-0002-0000-0400-000000000000}">
          <x14:formula1>
            <xm:f>'Lot Numbers'!$L$14:$L$16</xm:f>
          </x14:formula1>
          <xm:sqref>L14:M14</xm:sqref>
        </x14:dataValidation>
        <x14:dataValidation type="list" allowBlank="1" showInputMessage="1" showErrorMessage="1" xr:uid="{EDEB9743-4B0E-4EB6-92C5-E674F1C4D5F6}">
          <x14:formula1>
            <xm:f>'Lot Numbers'!$B$43:$B$45</xm:f>
          </x14:formula1>
          <xm:sqref>D12:E12</xm:sqref>
        </x14:dataValidation>
        <x14:dataValidation type="list" allowBlank="1" showInputMessage="1" showErrorMessage="1" xr:uid="{6C03255D-AB28-4A43-B9BA-2847ABB8159D}">
          <x14:formula1>
            <xm:f>'Lot Numbers'!$E$43:$E$46</xm:f>
          </x14:formula1>
          <xm:sqref>H14:I14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66DFE-4868-44D4-8F44-B717242922DB}">
  <dimension ref="B4:P93"/>
  <sheetViews>
    <sheetView workbookViewId="0">
      <selection activeCell="C20" sqref="C20"/>
    </sheetView>
  </sheetViews>
  <sheetFormatPr defaultRowHeight="15"/>
  <cols>
    <col min="1" max="1" width="1.42578125" customWidth="1"/>
    <col min="2" max="2" width="8" customWidth="1"/>
    <col min="3" max="3" width="65.28515625" customWidth="1"/>
    <col min="4" max="4" width="14.42578125" bestFit="1" customWidth="1"/>
    <col min="5" max="5" width="25.28515625" style="14" customWidth="1"/>
    <col min="6" max="6" width="9.140625" style="14"/>
    <col min="7" max="7" width="9.7109375" style="14" bestFit="1" customWidth="1"/>
    <col min="8" max="8" width="10.42578125" style="14" bestFit="1" customWidth="1"/>
    <col min="9" max="9" width="5.5703125" style="14" customWidth="1"/>
    <col min="10" max="10" width="11.5703125" style="14" bestFit="1" customWidth="1"/>
    <col min="11" max="11" width="9.140625" style="14"/>
    <col min="16" max="16" width="11.5703125" bestFit="1" customWidth="1"/>
  </cols>
  <sheetData>
    <row r="4" spans="2:16" ht="15.75" thickBot="1">
      <c r="C4" t="s">
        <v>115</v>
      </c>
    </row>
    <row r="5" spans="2:16" ht="15.75" thickBot="1">
      <c r="C5" s="159"/>
      <c r="E5" s="14" t="str">
        <f>TRIM(MID(SUBSTITUTE($C5,",",REPT(" ",999)),COLUMNS($C:C)*999-998,999))</f>
        <v/>
      </c>
      <c r="F5" s="14" t="str">
        <f>TRIM(MID(SUBSTITUTE($C5,",",REPT(" ",999)),COLUMNS($C:D)*999-998,999))</f>
        <v/>
      </c>
      <c r="G5" s="14" t="str">
        <f>TRIM(MID(SUBSTITUTE($C5,",",REPT(" ",999)),COLUMNS($C:E)*999-998,999))</f>
        <v/>
      </c>
      <c r="H5" s="14" t="str">
        <f>TRIM(MID(SUBSTITUTE($C5,",",REPT(" ",999)),COLUMNS($C:F)*999-998,999))</f>
        <v/>
      </c>
      <c r="I5" s="14" t="str">
        <f>TRIM(MID(SUBSTITUTE($C5,",",REPT(" ",999)),COLUMNS($C:G)*999-998,999))</f>
        <v/>
      </c>
      <c r="J5" s="14" t="str">
        <f>TRIM(MID(SUBSTITUTE($C5,",",REPT(" ",999)),COLUMNS($C:H)*999-998,999))</f>
        <v/>
      </c>
      <c r="K5" s="14" t="str">
        <f>TRIM(MID(SUBSTITUTE($C5,",",REPT(" ",999)),COLUMNS($C:I)*999-998,999))</f>
        <v/>
      </c>
      <c r="L5" s="14" t="str">
        <f>TRIM(MID(SUBSTITUTE($C5,",",REPT(" ",999)),COLUMNS($C:J)*999-998,999))</f>
        <v/>
      </c>
    </row>
    <row r="6" spans="2:16">
      <c r="B6" s="165" t="s">
        <v>6</v>
      </c>
      <c r="C6" s="161"/>
      <c r="D6" s="160" t="str">
        <f>IF(K6="","",IF(EXACT(B6,K6),"","Check Well Position"))</f>
        <v/>
      </c>
      <c r="E6" s="14" t="str">
        <f>TRIM(MID(SUBSTITUTE($C6,",",REPT(" ",999)),COLUMNS($C:C)*999-998,999))</f>
        <v/>
      </c>
      <c r="F6" s="14" t="str">
        <f>TRIM(MID(SUBSTITUTE($C6,",",REPT(" ",999)),COLUMNS($C:D)*999-998,999))</f>
        <v/>
      </c>
      <c r="G6" s="14" t="str">
        <f>TRIM(MID(SUBSTITUTE($C6,",",REPT(" ",999)),COLUMNS($C:E)*999-998,999))</f>
        <v/>
      </c>
      <c r="H6" s="14" t="str">
        <f>TRIM(MID(SUBSTITUTE($C6,",",REPT(" ",999)),COLUMNS($C:F)*999-998,999))</f>
        <v/>
      </c>
      <c r="I6" s="14" t="str">
        <f>TRIM(MID(SUBSTITUTE($C6,",",REPT(" ",999)),COLUMNS($C:G)*999-998,999))</f>
        <v/>
      </c>
      <c r="J6" s="14" t="str">
        <f>TRIM(MID(SUBSTITUTE($C6,",",REPT(" ",999)),COLUMNS($C:H)*999-998,999))</f>
        <v/>
      </c>
      <c r="K6" s="14" t="str">
        <f>TRIM(MID(SUBSTITUTE($C6,",",REPT(" ",999)),COLUMNS($C:I)*999-998,999))</f>
        <v/>
      </c>
      <c r="L6" s="14" t="str">
        <f>TRIM(MID(SUBSTITUTE($C6,",",REPT(" ",999)),COLUMNS($C:J)*999-998,999))</f>
        <v/>
      </c>
      <c r="P6" t="str">
        <f>IF(LEN(L6)=0,"",_xlfn.TEXTJOIN(": ",TRUE,J6,L6))</f>
        <v/>
      </c>
    </row>
    <row r="7" spans="2:16">
      <c r="B7" s="166" t="s">
        <v>7</v>
      </c>
      <c r="C7" s="162"/>
      <c r="D7" s="160" t="str">
        <f t="shared" ref="D7:D70" si="0">IF(K7="","",IF(EXACT(B7,K7),"","Check Well Position"))</f>
        <v/>
      </c>
      <c r="E7" s="14" t="str">
        <f>TRIM(MID(SUBSTITUTE($C7,",",REPT(" ",999)),COLUMNS($C:C)*999-998,999))</f>
        <v/>
      </c>
      <c r="F7" s="14" t="str">
        <f>TRIM(MID(SUBSTITUTE($C7,",",REPT(" ",999)),COLUMNS($C:D)*999-998,999))</f>
        <v/>
      </c>
      <c r="G7" s="14" t="str">
        <f>TRIM(MID(SUBSTITUTE($C7,",",REPT(" ",999)),COLUMNS($C:E)*999-998,999))</f>
        <v/>
      </c>
      <c r="H7" s="14" t="str">
        <f>TRIM(MID(SUBSTITUTE($C7,",",REPT(" ",999)),COLUMNS($C:F)*999-998,999))</f>
        <v/>
      </c>
      <c r="I7" s="14" t="str">
        <f>TRIM(MID(SUBSTITUTE($C7,",",REPT(" ",999)),COLUMNS($C:G)*999-998,999))</f>
        <v/>
      </c>
      <c r="J7" s="14" t="str">
        <f>TRIM(MID(SUBSTITUTE($C7,",",REPT(" ",999)),COLUMNS($C:H)*999-998,999))</f>
        <v/>
      </c>
      <c r="K7" s="14" t="str">
        <f>TRIM(MID(SUBSTITUTE($C7,",",REPT(" ",999)),COLUMNS($C:I)*999-998,999))</f>
        <v/>
      </c>
      <c r="L7" s="14" t="str">
        <f>TRIM(MID(SUBSTITUTE($C7,",",REPT(" ",999)),COLUMNS($C:J)*999-998,999))</f>
        <v/>
      </c>
      <c r="P7" t="str">
        <f t="shared" ref="P7:P70" si="1">IF(LEN(L7)=0,"",_xlfn.TEXTJOIN(": ",TRUE,J7,L7))</f>
        <v/>
      </c>
    </row>
    <row r="8" spans="2:16">
      <c r="B8" s="166" t="s">
        <v>8</v>
      </c>
      <c r="C8" s="162"/>
      <c r="D8" s="160" t="str">
        <f t="shared" si="0"/>
        <v/>
      </c>
      <c r="E8" s="14" t="str">
        <f>TRIM(MID(SUBSTITUTE($C8,",",REPT(" ",999)),COLUMNS($C:C)*999-998,999))</f>
        <v/>
      </c>
      <c r="F8" s="14" t="str">
        <f>TRIM(MID(SUBSTITUTE($C8,",",REPT(" ",999)),COLUMNS($C:D)*999-998,999))</f>
        <v/>
      </c>
      <c r="G8" s="14" t="str">
        <f>TRIM(MID(SUBSTITUTE($C8,",",REPT(" ",999)),COLUMNS($C:E)*999-998,999))</f>
        <v/>
      </c>
      <c r="H8" s="14" t="str">
        <f>TRIM(MID(SUBSTITUTE($C8,",",REPT(" ",999)),COLUMNS($C:F)*999-998,999))</f>
        <v/>
      </c>
      <c r="I8" s="14" t="str">
        <f>TRIM(MID(SUBSTITUTE($C8,",",REPT(" ",999)),COLUMNS($C:G)*999-998,999))</f>
        <v/>
      </c>
      <c r="J8" s="14" t="str">
        <f>TRIM(MID(SUBSTITUTE($C8,",",REPT(" ",999)),COLUMNS($C:H)*999-998,999))</f>
        <v/>
      </c>
      <c r="K8" s="14" t="str">
        <f>TRIM(MID(SUBSTITUTE($C8,",",REPT(" ",999)),COLUMNS($C:I)*999-998,999))</f>
        <v/>
      </c>
      <c r="L8" s="14" t="str">
        <f>TRIM(MID(SUBSTITUTE($C8,",",REPT(" ",999)),COLUMNS($C:J)*999-998,999))</f>
        <v/>
      </c>
      <c r="P8" t="str">
        <f t="shared" si="1"/>
        <v/>
      </c>
    </row>
    <row r="9" spans="2:16">
      <c r="B9" s="167" t="s">
        <v>9</v>
      </c>
      <c r="C9" s="163"/>
      <c r="D9" s="160" t="str">
        <f t="shared" si="0"/>
        <v/>
      </c>
      <c r="E9" s="14" t="str">
        <f>TRIM(MID(SUBSTITUTE($C9,",",REPT(" ",999)),COLUMNS($C:C)*999-998,999))</f>
        <v/>
      </c>
      <c r="F9" s="14" t="str">
        <f>TRIM(MID(SUBSTITUTE($C9,",",REPT(" ",999)),COLUMNS($C:D)*999-998,999))</f>
        <v/>
      </c>
      <c r="G9" s="14" t="str">
        <f>TRIM(MID(SUBSTITUTE($C9,",",REPT(" ",999)),COLUMNS($C:E)*999-998,999))</f>
        <v/>
      </c>
      <c r="H9" s="14" t="str">
        <f>TRIM(MID(SUBSTITUTE($C9,",",REPT(" ",999)),COLUMNS($C:F)*999-998,999))</f>
        <v/>
      </c>
      <c r="I9" s="14" t="str">
        <f>TRIM(MID(SUBSTITUTE($C9,",",REPT(" ",999)),COLUMNS($C:G)*999-998,999))</f>
        <v/>
      </c>
      <c r="J9" s="14" t="str">
        <f>TRIM(MID(SUBSTITUTE($C9,",",REPT(" ",999)),COLUMNS($C:H)*999-998,999))</f>
        <v/>
      </c>
      <c r="K9" s="14" t="str">
        <f>TRIM(MID(SUBSTITUTE($C9,",",REPT(" ",999)),COLUMNS($C:I)*999-998,999))</f>
        <v/>
      </c>
      <c r="L9" s="14" t="str">
        <f>TRIM(MID(SUBSTITUTE($C9,",",REPT(" ",999)),COLUMNS($C:J)*999-998,999))</f>
        <v/>
      </c>
      <c r="P9" t="str">
        <f t="shared" si="1"/>
        <v/>
      </c>
    </row>
    <row r="10" spans="2:16">
      <c r="B10" s="168" t="s">
        <v>10</v>
      </c>
      <c r="C10" s="162"/>
      <c r="D10" s="160" t="str">
        <f t="shared" si="0"/>
        <v/>
      </c>
      <c r="E10" s="14" t="str">
        <f>TRIM(MID(SUBSTITUTE($C10,",",REPT(" ",999)),COLUMNS($C:C)*999-998,999))</f>
        <v/>
      </c>
      <c r="F10" s="14" t="str">
        <f>TRIM(MID(SUBSTITUTE($C10,",",REPT(" ",999)),COLUMNS($C:D)*999-998,999))</f>
        <v/>
      </c>
      <c r="G10" s="14" t="str">
        <f>TRIM(MID(SUBSTITUTE($C10,",",REPT(" ",999)),COLUMNS($C:E)*999-998,999))</f>
        <v/>
      </c>
      <c r="H10" s="14" t="str">
        <f>TRIM(MID(SUBSTITUTE($C10,",",REPT(" ",999)),COLUMNS($C:F)*999-998,999))</f>
        <v/>
      </c>
      <c r="I10" s="14" t="str">
        <f>TRIM(MID(SUBSTITUTE($C10,",",REPT(" ",999)),COLUMNS($C:G)*999-998,999))</f>
        <v/>
      </c>
      <c r="J10" s="14" t="str">
        <f>TRIM(MID(SUBSTITUTE($C10,",",REPT(" ",999)),COLUMNS($C:H)*999-998,999))</f>
        <v/>
      </c>
      <c r="K10" s="14" t="str">
        <f>TRIM(MID(SUBSTITUTE($C10,",",REPT(" ",999)),COLUMNS($C:I)*999-998,999))</f>
        <v/>
      </c>
      <c r="L10" s="14" t="str">
        <f>TRIM(MID(SUBSTITUTE($C10,",",REPT(" ",999)),COLUMNS($C:J)*999-998,999))</f>
        <v/>
      </c>
      <c r="P10" t="str">
        <f t="shared" si="1"/>
        <v/>
      </c>
    </row>
    <row r="11" spans="2:16">
      <c r="B11" s="166" t="s">
        <v>11</v>
      </c>
      <c r="C11" s="162"/>
      <c r="D11" s="160" t="str">
        <f t="shared" si="0"/>
        <v/>
      </c>
      <c r="E11" s="14" t="str">
        <f>TRIM(MID(SUBSTITUTE($C11,",",REPT(" ",999)),COLUMNS($C:C)*999-998,999))</f>
        <v/>
      </c>
      <c r="F11" s="14" t="str">
        <f>TRIM(MID(SUBSTITUTE($C11,",",REPT(" ",999)),COLUMNS($C:D)*999-998,999))</f>
        <v/>
      </c>
      <c r="G11" s="14" t="str">
        <f>TRIM(MID(SUBSTITUTE($C11,",",REPT(" ",999)),COLUMNS($C:E)*999-998,999))</f>
        <v/>
      </c>
      <c r="H11" s="14" t="str">
        <f>TRIM(MID(SUBSTITUTE($C11,",",REPT(" ",999)),COLUMNS($C:F)*999-998,999))</f>
        <v/>
      </c>
      <c r="I11" s="14" t="str">
        <f>TRIM(MID(SUBSTITUTE($C11,",",REPT(" ",999)),COLUMNS($C:G)*999-998,999))</f>
        <v/>
      </c>
      <c r="J11" s="14" t="str">
        <f>TRIM(MID(SUBSTITUTE($C11,",",REPT(" ",999)),COLUMNS($C:H)*999-998,999))</f>
        <v/>
      </c>
      <c r="K11" s="14" t="str">
        <f>TRIM(MID(SUBSTITUTE($C11,",",REPT(" ",999)),COLUMNS($C:I)*999-998,999))</f>
        <v/>
      </c>
      <c r="L11" s="14" t="str">
        <f>TRIM(MID(SUBSTITUTE($C11,",",REPT(" ",999)),COLUMNS($C:J)*999-998,999))</f>
        <v/>
      </c>
      <c r="P11" t="str">
        <f t="shared" si="1"/>
        <v/>
      </c>
    </row>
    <row r="12" spans="2:16">
      <c r="B12" s="166" t="s">
        <v>12</v>
      </c>
      <c r="C12" s="162"/>
      <c r="D12" s="160" t="str">
        <f t="shared" si="0"/>
        <v/>
      </c>
      <c r="E12" s="14" t="str">
        <f>TRIM(MID(SUBSTITUTE($C12,",",REPT(" ",999)),COLUMNS($C:C)*999-998,999))</f>
        <v/>
      </c>
      <c r="F12" s="14" t="str">
        <f>TRIM(MID(SUBSTITUTE($C12,",",REPT(" ",999)),COLUMNS($C:D)*999-998,999))</f>
        <v/>
      </c>
      <c r="G12" s="14" t="str">
        <f>TRIM(MID(SUBSTITUTE($C12,",",REPT(" ",999)),COLUMNS($C:E)*999-998,999))</f>
        <v/>
      </c>
      <c r="H12" s="14" t="str">
        <f>TRIM(MID(SUBSTITUTE($C12,",",REPT(" ",999)),COLUMNS($C:F)*999-998,999))</f>
        <v/>
      </c>
      <c r="I12" s="14" t="str">
        <f>TRIM(MID(SUBSTITUTE($C12,",",REPT(" ",999)),COLUMNS($C:G)*999-998,999))</f>
        <v/>
      </c>
      <c r="J12" s="14" t="str">
        <f>TRIM(MID(SUBSTITUTE($C12,",",REPT(" ",999)),COLUMNS($C:H)*999-998,999))</f>
        <v/>
      </c>
      <c r="K12" s="14" t="str">
        <f>TRIM(MID(SUBSTITUTE($C12,",",REPT(" ",999)),COLUMNS($C:I)*999-998,999))</f>
        <v/>
      </c>
      <c r="L12" s="14" t="str">
        <f>TRIM(MID(SUBSTITUTE($C12,",",REPT(" ",999)),COLUMNS($C:J)*999-998,999))</f>
        <v/>
      </c>
      <c r="P12" t="str">
        <f t="shared" si="1"/>
        <v/>
      </c>
    </row>
    <row r="13" spans="2:16">
      <c r="B13" s="166" t="s">
        <v>13</v>
      </c>
      <c r="C13" s="162"/>
      <c r="D13" s="160" t="str">
        <f t="shared" si="0"/>
        <v/>
      </c>
      <c r="E13" s="14" t="str">
        <f>TRIM(MID(SUBSTITUTE($C13,",",REPT(" ",999)),COLUMNS($C:C)*999-998,999))</f>
        <v/>
      </c>
      <c r="F13" s="14" t="str">
        <f>TRIM(MID(SUBSTITUTE($C13,",",REPT(" ",999)),COLUMNS($C:D)*999-998,999))</f>
        <v/>
      </c>
      <c r="G13" s="14" t="str">
        <f>TRIM(MID(SUBSTITUTE($C13,",",REPT(" ",999)),COLUMNS($C:E)*999-998,999))</f>
        <v/>
      </c>
      <c r="H13" s="14" t="str">
        <f>TRIM(MID(SUBSTITUTE($C13,",",REPT(" ",999)),COLUMNS($C:F)*999-998,999))</f>
        <v/>
      </c>
      <c r="I13" s="14" t="str">
        <f>TRIM(MID(SUBSTITUTE($C13,",",REPT(" ",999)),COLUMNS($C:G)*999-998,999))</f>
        <v/>
      </c>
      <c r="J13" s="14" t="str">
        <f>TRIM(MID(SUBSTITUTE($C13,",",REPT(" ",999)),COLUMNS($C:H)*999-998,999))</f>
        <v/>
      </c>
      <c r="K13" s="14" t="str">
        <f>TRIM(MID(SUBSTITUTE($C13,",",REPT(" ",999)),COLUMNS($C:I)*999-998,999))</f>
        <v/>
      </c>
      <c r="L13" s="14" t="str">
        <f>TRIM(MID(SUBSTITUTE($C13,",",REPT(" ",999)),COLUMNS($C:J)*999-998,999))</f>
        <v/>
      </c>
      <c r="P13" t="str">
        <f t="shared" si="1"/>
        <v/>
      </c>
    </row>
    <row r="14" spans="2:16">
      <c r="B14" s="166" t="s">
        <v>14</v>
      </c>
      <c r="C14" s="162"/>
      <c r="D14" s="160" t="str">
        <f t="shared" si="0"/>
        <v/>
      </c>
      <c r="E14" s="14" t="str">
        <f>TRIM(MID(SUBSTITUTE($C14,",",REPT(" ",999)),COLUMNS($C:C)*999-998,999))</f>
        <v/>
      </c>
      <c r="F14" s="14" t="str">
        <f>TRIM(MID(SUBSTITUTE($C14,",",REPT(" ",999)),COLUMNS($C:D)*999-998,999))</f>
        <v/>
      </c>
      <c r="G14" s="14" t="str">
        <f>TRIM(MID(SUBSTITUTE($C14,",",REPT(" ",999)),COLUMNS($C:E)*999-998,999))</f>
        <v/>
      </c>
      <c r="H14" s="14" t="str">
        <f>TRIM(MID(SUBSTITUTE($C14,",",REPT(" ",999)),COLUMNS($C:F)*999-998,999))</f>
        <v/>
      </c>
      <c r="I14" s="14" t="str">
        <f>TRIM(MID(SUBSTITUTE($C14,",",REPT(" ",999)),COLUMNS($C:G)*999-998,999))</f>
        <v/>
      </c>
      <c r="J14" s="14" t="str">
        <f>TRIM(MID(SUBSTITUTE($C14,",",REPT(" ",999)),COLUMNS($C:H)*999-998,999))</f>
        <v/>
      </c>
      <c r="K14" s="14" t="str">
        <f>TRIM(MID(SUBSTITUTE($C14,",",REPT(" ",999)),COLUMNS($C:I)*999-998,999))</f>
        <v/>
      </c>
      <c r="L14" s="14" t="str">
        <f>TRIM(MID(SUBSTITUTE($C14,",",REPT(" ",999)),COLUMNS($C:J)*999-998,999))</f>
        <v/>
      </c>
      <c r="P14" t="str">
        <f t="shared" si="1"/>
        <v/>
      </c>
    </row>
    <row r="15" spans="2:16">
      <c r="B15" s="166" t="s">
        <v>15</v>
      </c>
      <c r="C15" s="162"/>
      <c r="D15" s="160" t="str">
        <f t="shared" si="0"/>
        <v/>
      </c>
      <c r="E15" s="14" t="str">
        <f>TRIM(MID(SUBSTITUTE($C15,",",REPT(" ",999)),COLUMNS($C:C)*999-998,999))</f>
        <v/>
      </c>
      <c r="F15" s="14" t="str">
        <f>TRIM(MID(SUBSTITUTE($C15,",",REPT(" ",999)),COLUMNS($C:D)*999-998,999))</f>
        <v/>
      </c>
      <c r="G15" s="14" t="str">
        <f>TRIM(MID(SUBSTITUTE($C15,",",REPT(" ",999)),COLUMNS($C:E)*999-998,999))</f>
        <v/>
      </c>
      <c r="H15" s="14" t="str">
        <f>TRIM(MID(SUBSTITUTE($C15,",",REPT(" ",999)),COLUMNS($C:F)*999-998,999))</f>
        <v/>
      </c>
      <c r="I15" s="14" t="str">
        <f>TRIM(MID(SUBSTITUTE($C15,",",REPT(" ",999)),COLUMNS($C:G)*999-998,999))</f>
        <v/>
      </c>
      <c r="J15" s="14" t="str">
        <f>TRIM(MID(SUBSTITUTE($C15,",",REPT(" ",999)),COLUMNS($C:H)*999-998,999))</f>
        <v/>
      </c>
      <c r="K15" s="14" t="str">
        <f>TRIM(MID(SUBSTITUTE($C15,",",REPT(" ",999)),COLUMNS($C:I)*999-998,999))</f>
        <v/>
      </c>
      <c r="L15" s="14" t="str">
        <f>TRIM(MID(SUBSTITUTE($C15,",",REPT(" ",999)),COLUMNS($C:J)*999-998,999))</f>
        <v/>
      </c>
      <c r="P15" t="str">
        <f t="shared" si="1"/>
        <v/>
      </c>
    </row>
    <row r="16" spans="2:16">
      <c r="B16" s="166" t="s">
        <v>16</v>
      </c>
      <c r="C16" s="162"/>
      <c r="D16" s="160" t="str">
        <f t="shared" si="0"/>
        <v/>
      </c>
      <c r="E16" s="14" t="str">
        <f>TRIM(MID(SUBSTITUTE($C16,",",REPT(" ",999)),COLUMNS($C:C)*999-998,999))</f>
        <v/>
      </c>
      <c r="F16" s="14" t="str">
        <f>TRIM(MID(SUBSTITUTE($C16,",",REPT(" ",999)),COLUMNS($C:D)*999-998,999))</f>
        <v/>
      </c>
      <c r="G16" s="14" t="str">
        <f>TRIM(MID(SUBSTITUTE($C16,",",REPT(" ",999)),COLUMNS($C:E)*999-998,999))</f>
        <v/>
      </c>
      <c r="H16" s="14" t="str">
        <f>TRIM(MID(SUBSTITUTE($C16,",",REPT(" ",999)),COLUMNS($C:F)*999-998,999))</f>
        <v/>
      </c>
      <c r="I16" s="14" t="str">
        <f>TRIM(MID(SUBSTITUTE($C16,",",REPT(" ",999)),COLUMNS($C:G)*999-998,999))</f>
        <v/>
      </c>
      <c r="J16" s="14" t="str">
        <f>TRIM(MID(SUBSTITUTE($C16,",",REPT(" ",999)),COLUMNS($C:H)*999-998,999))</f>
        <v/>
      </c>
      <c r="K16" s="14" t="str">
        <f>TRIM(MID(SUBSTITUTE($C16,",",REPT(" ",999)),COLUMNS($C:I)*999-998,999))</f>
        <v/>
      </c>
      <c r="L16" s="14" t="str">
        <f>TRIM(MID(SUBSTITUTE($C16,",",REPT(" ",999)),COLUMNS($C:J)*999-998,999))</f>
        <v/>
      </c>
      <c r="P16" t="str">
        <f t="shared" si="1"/>
        <v/>
      </c>
    </row>
    <row r="17" spans="2:16">
      <c r="B17" s="167" t="s">
        <v>17</v>
      </c>
      <c r="C17" s="163"/>
      <c r="D17" s="160" t="str">
        <f t="shared" si="0"/>
        <v/>
      </c>
      <c r="E17" s="14" t="str">
        <f>TRIM(MID(SUBSTITUTE($C17,",",REPT(" ",999)),COLUMNS($C:C)*999-998,999))</f>
        <v/>
      </c>
      <c r="F17" s="14" t="str">
        <f>TRIM(MID(SUBSTITUTE($C17,",",REPT(" ",999)),COLUMNS($C:D)*999-998,999))</f>
        <v/>
      </c>
      <c r="G17" s="14" t="str">
        <f>TRIM(MID(SUBSTITUTE($C17,",",REPT(" ",999)),COLUMNS($C:E)*999-998,999))</f>
        <v/>
      </c>
      <c r="H17" s="14" t="str">
        <f>TRIM(MID(SUBSTITUTE($C17,",",REPT(" ",999)),COLUMNS($C:F)*999-998,999))</f>
        <v/>
      </c>
      <c r="I17" s="14" t="str">
        <f>TRIM(MID(SUBSTITUTE($C17,",",REPT(" ",999)),COLUMNS($C:G)*999-998,999))</f>
        <v/>
      </c>
      <c r="J17" s="14" t="str">
        <f>TRIM(MID(SUBSTITUTE($C17,",",REPT(" ",999)),COLUMNS($C:H)*999-998,999))</f>
        <v/>
      </c>
      <c r="K17" s="14" t="str">
        <f>TRIM(MID(SUBSTITUTE($C17,",",REPT(" ",999)),COLUMNS($C:I)*999-998,999))</f>
        <v/>
      </c>
      <c r="L17" s="14" t="str">
        <f>TRIM(MID(SUBSTITUTE($C17,",",REPT(" ",999)),COLUMNS($C:J)*999-998,999))</f>
        <v/>
      </c>
      <c r="P17" t="str">
        <f t="shared" si="1"/>
        <v/>
      </c>
    </row>
    <row r="18" spans="2:16">
      <c r="B18" s="168" t="s">
        <v>18</v>
      </c>
      <c r="C18" s="162"/>
      <c r="D18" s="160" t="str">
        <f t="shared" si="0"/>
        <v/>
      </c>
      <c r="E18" s="14" t="str">
        <f>TRIM(MID(SUBSTITUTE($C18,",",REPT(" ",999)),COLUMNS($C:C)*999-998,999))</f>
        <v/>
      </c>
      <c r="F18" s="14" t="str">
        <f>TRIM(MID(SUBSTITUTE($C18,",",REPT(" ",999)),COLUMNS($C:D)*999-998,999))</f>
        <v/>
      </c>
      <c r="G18" s="14" t="str">
        <f>TRIM(MID(SUBSTITUTE($C18,",",REPT(" ",999)),COLUMNS($C:E)*999-998,999))</f>
        <v/>
      </c>
      <c r="H18" s="14" t="str">
        <f>TRIM(MID(SUBSTITUTE($C18,",",REPT(" ",999)),COLUMNS($C:F)*999-998,999))</f>
        <v/>
      </c>
      <c r="I18" s="14" t="str">
        <f>TRIM(MID(SUBSTITUTE($C18,",",REPT(" ",999)),COLUMNS($C:G)*999-998,999))</f>
        <v/>
      </c>
      <c r="J18" s="14" t="str">
        <f>TRIM(MID(SUBSTITUTE($C18,",",REPT(" ",999)),COLUMNS($C:H)*999-998,999))</f>
        <v/>
      </c>
      <c r="K18" s="14" t="str">
        <f>TRIM(MID(SUBSTITUTE($C18,",",REPT(" ",999)),COLUMNS($C:I)*999-998,999))</f>
        <v/>
      </c>
      <c r="L18" s="14" t="str">
        <f>TRIM(MID(SUBSTITUTE($C18,",",REPT(" ",999)),COLUMNS($C:J)*999-998,999))</f>
        <v/>
      </c>
      <c r="P18" t="str">
        <f t="shared" si="1"/>
        <v/>
      </c>
    </row>
    <row r="19" spans="2:16">
      <c r="B19" s="166" t="s">
        <v>19</v>
      </c>
      <c r="C19" s="162"/>
      <c r="D19" s="160" t="str">
        <f t="shared" si="0"/>
        <v/>
      </c>
      <c r="E19" s="14" t="str">
        <f>TRIM(MID(SUBSTITUTE($C19,",",REPT(" ",999)),COLUMNS($C:C)*999-998,999))</f>
        <v/>
      </c>
      <c r="F19" s="14" t="str">
        <f>TRIM(MID(SUBSTITUTE($C19,",",REPT(" ",999)),COLUMNS($C:D)*999-998,999))</f>
        <v/>
      </c>
      <c r="G19" s="14" t="str">
        <f>TRIM(MID(SUBSTITUTE($C19,",",REPT(" ",999)),COLUMNS($C:E)*999-998,999))</f>
        <v/>
      </c>
      <c r="H19" s="14" t="str">
        <f>TRIM(MID(SUBSTITUTE($C19,",",REPT(" ",999)),COLUMNS($C:F)*999-998,999))</f>
        <v/>
      </c>
      <c r="I19" s="14" t="str">
        <f>TRIM(MID(SUBSTITUTE($C19,",",REPT(" ",999)),COLUMNS($C:G)*999-998,999))</f>
        <v/>
      </c>
      <c r="J19" s="14" t="str">
        <f>TRIM(MID(SUBSTITUTE($C19,",",REPT(" ",999)),COLUMNS($C:H)*999-998,999))</f>
        <v/>
      </c>
      <c r="K19" s="14" t="str">
        <f>TRIM(MID(SUBSTITUTE($C19,",",REPT(" ",999)),COLUMNS($C:I)*999-998,999))</f>
        <v/>
      </c>
      <c r="L19" s="14" t="str">
        <f>TRIM(MID(SUBSTITUTE($C19,",",REPT(" ",999)),COLUMNS($C:J)*999-998,999))</f>
        <v/>
      </c>
      <c r="P19" t="str">
        <f t="shared" si="1"/>
        <v/>
      </c>
    </row>
    <row r="20" spans="2:16">
      <c r="B20" s="166" t="s">
        <v>20</v>
      </c>
      <c r="C20" s="162"/>
      <c r="D20" s="160" t="str">
        <f t="shared" si="0"/>
        <v/>
      </c>
      <c r="E20" s="14" t="str">
        <f>TRIM(MID(SUBSTITUTE($C20,",",REPT(" ",999)),COLUMNS($C:C)*999-998,999))</f>
        <v/>
      </c>
      <c r="F20" s="14" t="str">
        <f>TRIM(MID(SUBSTITUTE($C20,",",REPT(" ",999)),COLUMNS($C:D)*999-998,999))</f>
        <v/>
      </c>
      <c r="G20" s="14" t="str">
        <f>TRIM(MID(SUBSTITUTE($C20,",",REPT(" ",999)),COLUMNS($C:E)*999-998,999))</f>
        <v/>
      </c>
      <c r="H20" s="14" t="str">
        <f>TRIM(MID(SUBSTITUTE($C20,",",REPT(" ",999)),COLUMNS($C:F)*999-998,999))</f>
        <v/>
      </c>
      <c r="I20" s="14" t="str">
        <f>TRIM(MID(SUBSTITUTE($C20,",",REPT(" ",999)),COLUMNS($C:G)*999-998,999))</f>
        <v/>
      </c>
      <c r="J20" s="14" t="str">
        <f>TRIM(MID(SUBSTITUTE($C20,",",REPT(" ",999)),COLUMNS($C:H)*999-998,999))</f>
        <v/>
      </c>
      <c r="K20" s="14" t="str">
        <f>TRIM(MID(SUBSTITUTE($C20,",",REPT(" ",999)),COLUMNS($C:I)*999-998,999))</f>
        <v/>
      </c>
      <c r="L20" s="14" t="str">
        <f>TRIM(MID(SUBSTITUTE($C20,",",REPT(" ",999)),COLUMNS($C:J)*999-998,999))</f>
        <v/>
      </c>
      <c r="P20" t="str">
        <f t="shared" si="1"/>
        <v/>
      </c>
    </row>
    <row r="21" spans="2:16">
      <c r="B21" s="166" t="s">
        <v>21</v>
      </c>
      <c r="C21" s="162"/>
      <c r="D21" s="160" t="str">
        <f t="shared" si="0"/>
        <v/>
      </c>
      <c r="E21" s="14" t="str">
        <f>TRIM(MID(SUBSTITUTE($C21,",",REPT(" ",999)),COLUMNS($C:C)*999-998,999))</f>
        <v/>
      </c>
      <c r="F21" s="14" t="str">
        <f>TRIM(MID(SUBSTITUTE($C21,",",REPT(" ",999)),COLUMNS($C:D)*999-998,999))</f>
        <v/>
      </c>
      <c r="G21" s="14" t="str">
        <f>TRIM(MID(SUBSTITUTE($C21,",",REPT(" ",999)),COLUMNS($C:E)*999-998,999))</f>
        <v/>
      </c>
      <c r="H21" s="14" t="str">
        <f>TRIM(MID(SUBSTITUTE($C21,",",REPT(" ",999)),COLUMNS($C:F)*999-998,999))</f>
        <v/>
      </c>
      <c r="I21" s="14" t="str">
        <f>TRIM(MID(SUBSTITUTE($C21,",",REPT(" ",999)),COLUMNS($C:G)*999-998,999))</f>
        <v/>
      </c>
      <c r="J21" s="14" t="str">
        <f>TRIM(MID(SUBSTITUTE($C21,",",REPT(" ",999)),COLUMNS($C:H)*999-998,999))</f>
        <v/>
      </c>
      <c r="K21" s="14" t="str">
        <f>TRIM(MID(SUBSTITUTE($C21,",",REPT(" ",999)),COLUMNS($C:I)*999-998,999))</f>
        <v/>
      </c>
      <c r="L21" s="14" t="str">
        <f>TRIM(MID(SUBSTITUTE($C21,",",REPT(" ",999)),COLUMNS($C:J)*999-998,999))</f>
        <v/>
      </c>
      <c r="P21" t="str">
        <f t="shared" si="1"/>
        <v/>
      </c>
    </row>
    <row r="22" spans="2:16">
      <c r="B22" s="166" t="s">
        <v>22</v>
      </c>
      <c r="C22" s="162"/>
      <c r="D22" s="160" t="str">
        <f t="shared" si="0"/>
        <v/>
      </c>
      <c r="E22" s="14" t="str">
        <f>TRIM(MID(SUBSTITUTE($C22,",",REPT(" ",999)),COLUMNS($C:C)*999-998,999))</f>
        <v/>
      </c>
      <c r="F22" s="14" t="str">
        <f>TRIM(MID(SUBSTITUTE($C22,",",REPT(" ",999)),COLUMNS($C:D)*999-998,999))</f>
        <v/>
      </c>
      <c r="G22" s="14" t="str">
        <f>TRIM(MID(SUBSTITUTE($C22,",",REPT(" ",999)),COLUMNS($C:E)*999-998,999))</f>
        <v/>
      </c>
      <c r="H22" s="14" t="str">
        <f>TRIM(MID(SUBSTITUTE($C22,",",REPT(" ",999)),COLUMNS($C:F)*999-998,999))</f>
        <v/>
      </c>
      <c r="I22" s="14" t="str">
        <f>TRIM(MID(SUBSTITUTE($C22,",",REPT(" ",999)),COLUMNS($C:G)*999-998,999))</f>
        <v/>
      </c>
      <c r="J22" s="14" t="str">
        <f>TRIM(MID(SUBSTITUTE($C22,",",REPT(" ",999)),COLUMNS($C:H)*999-998,999))</f>
        <v/>
      </c>
      <c r="K22" s="14" t="str">
        <f>TRIM(MID(SUBSTITUTE($C22,",",REPT(" ",999)),COLUMNS($C:I)*999-998,999))</f>
        <v/>
      </c>
      <c r="L22" s="14" t="str">
        <f>TRIM(MID(SUBSTITUTE($C22,",",REPT(" ",999)),COLUMNS($C:J)*999-998,999))</f>
        <v/>
      </c>
      <c r="P22" t="str">
        <f t="shared" si="1"/>
        <v/>
      </c>
    </row>
    <row r="23" spans="2:16">
      <c r="B23" s="166" t="s">
        <v>23</v>
      </c>
      <c r="C23" s="162"/>
      <c r="D23" s="160" t="str">
        <f t="shared" si="0"/>
        <v/>
      </c>
      <c r="E23" s="14" t="str">
        <f>TRIM(MID(SUBSTITUTE($C23,",",REPT(" ",999)),COLUMNS($C:C)*999-998,999))</f>
        <v/>
      </c>
      <c r="F23" s="14" t="str">
        <f>TRIM(MID(SUBSTITUTE($C23,",",REPT(" ",999)),COLUMNS($C:D)*999-998,999))</f>
        <v/>
      </c>
      <c r="G23" s="14" t="str">
        <f>TRIM(MID(SUBSTITUTE($C23,",",REPT(" ",999)),COLUMNS($C:E)*999-998,999))</f>
        <v/>
      </c>
      <c r="H23" s="14" t="str">
        <f>TRIM(MID(SUBSTITUTE($C23,",",REPT(" ",999)),COLUMNS($C:F)*999-998,999))</f>
        <v/>
      </c>
      <c r="I23" s="14" t="str">
        <f>TRIM(MID(SUBSTITUTE($C23,",",REPT(" ",999)),COLUMNS($C:G)*999-998,999))</f>
        <v/>
      </c>
      <c r="J23" s="14" t="str">
        <f>TRIM(MID(SUBSTITUTE($C23,",",REPT(" ",999)),COLUMNS($C:H)*999-998,999))</f>
        <v/>
      </c>
      <c r="K23" s="14" t="str">
        <f>TRIM(MID(SUBSTITUTE($C23,",",REPT(" ",999)),COLUMNS($C:I)*999-998,999))</f>
        <v/>
      </c>
      <c r="L23" s="14" t="str">
        <f>TRIM(MID(SUBSTITUTE($C23,",",REPT(" ",999)),COLUMNS($C:J)*999-998,999))</f>
        <v/>
      </c>
      <c r="P23" t="str">
        <f t="shared" si="1"/>
        <v/>
      </c>
    </row>
    <row r="24" spans="2:16">
      <c r="B24" s="166" t="s">
        <v>24</v>
      </c>
      <c r="C24" s="162"/>
      <c r="D24" s="160" t="str">
        <f t="shared" si="0"/>
        <v/>
      </c>
      <c r="E24" s="14" t="str">
        <f>TRIM(MID(SUBSTITUTE($C24,",",REPT(" ",999)),COLUMNS($C:C)*999-998,999))</f>
        <v/>
      </c>
      <c r="F24" s="14" t="str">
        <f>TRIM(MID(SUBSTITUTE($C24,",",REPT(" ",999)),COLUMNS($C:D)*999-998,999))</f>
        <v/>
      </c>
      <c r="G24" s="14" t="str">
        <f>TRIM(MID(SUBSTITUTE($C24,",",REPT(" ",999)),COLUMNS($C:E)*999-998,999))</f>
        <v/>
      </c>
      <c r="H24" s="14" t="str">
        <f>TRIM(MID(SUBSTITUTE($C24,",",REPT(" ",999)),COLUMNS($C:F)*999-998,999))</f>
        <v/>
      </c>
      <c r="I24" s="14" t="str">
        <f>TRIM(MID(SUBSTITUTE($C24,",",REPT(" ",999)),COLUMNS($C:G)*999-998,999))</f>
        <v/>
      </c>
      <c r="J24" s="14" t="str">
        <f>TRIM(MID(SUBSTITUTE($C24,",",REPT(" ",999)),COLUMNS($C:H)*999-998,999))</f>
        <v/>
      </c>
      <c r="K24" s="14" t="str">
        <f>TRIM(MID(SUBSTITUTE($C24,",",REPT(" ",999)),COLUMNS($C:I)*999-998,999))</f>
        <v/>
      </c>
      <c r="L24" s="14" t="str">
        <f>TRIM(MID(SUBSTITUTE($C24,",",REPT(" ",999)),COLUMNS($C:J)*999-998,999))</f>
        <v/>
      </c>
      <c r="P24" t="str">
        <f t="shared" si="1"/>
        <v/>
      </c>
    </row>
    <row r="25" spans="2:16">
      <c r="B25" s="167" t="s">
        <v>25</v>
      </c>
      <c r="C25" s="163"/>
      <c r="D25" s="160" t="str">
        <f t="shared" si="0"/>
        <v/>
      </c>
      <c r="E25" s="14" t="str">
        <f>TRIM(MID(SUBSTITUTE($C25,",",REPT(" ",999)),COLUMNS($C:C)*999-998,999))</f>
        <v/>
      </c>
      <c r="F25" s="14" t="str">
        <f>TRIM(MID(SUBSTITUTE($C25,",",REPT(" ",999)),COLUMNS($C:D)*999-998,999))</f>
        <v/>
      </c>
      <c r="G25" s="14" t="str">
        <f>TRIM(MID(SUBSTITUTE($C25,",",REPT(" ",999)),COLUMNS($C:E)*999-998,999))</f>
        <v/>
      </c>
      <c r="H25" s="14" t="str">
        <f>TRIM(MID(SUBSTITUTE($C25,",",REPT(" ",999)),COLUMNS($C:F)*999-998,999))</f>
        <v/>
      </c>
      <c r="I25" s="14" t="str">
        <f>TRIM(MID(SUBSTITUTE($C25,",",REPT(" ",999)),COLUMNS($C:G)*999-998,999))</f>
        <v/>
      </c>
      <c r="J25" s="14" t="str">
        <f>TRIM(MID(SUBSTITUTE($C25,",",REPT(" ",999)),COLUMNS($C:H)*999-998,999))</f>
        <v/>
      </c>
      <c r="K25" s="14" t="str">
        <f>TRIM(MID(SUBSTITUTE($C25,",",REPT(" ",999)),COLUMNS($C:I)*999-998,999))</f>
        <v/>
      </c>
      <c r="L25" s="14" t="str">
        <f>TRIM(MID(SUBSTITUTE($C25,",",REPT(" ",999)),COLUMNS($C:J)*999-998,999))</f>
        <v/>
      </c>
      <c r="P25" t="str">
        <f t="shared" si="1"/>
        <v/>
      </c>
    </row>
    <row r="26" spans="2:16">
      <c r="B26" s="166" t="s">
        <v>26</v>
      </c>
      <c r="C26" s="162"/>
      <c r="D26" s="160" t="str">
        <f t="shared" si="0"/>
        <v/>
      </c>
      <c r="E26" s="14" t="str">
        <f>TRIM(MID(SUBSTITUTE($C26,",",REPT(" ",999)),COLUMNS($C:C)*999-998,999))</f>
        <v/>
      </c>
      <c r="F26" s="14" t="str">
        <f>TRIM(MID(SUBSTITUTE($C26,",",REPT(" ",999)),COLUMNS($C:D)*999-998,999))</f>
        <v/>
      </c>
      <c r="G26" s="14" t="str">
        <f>TRIM(MID(SUBSTITUTE($C26,",",REPT(" ",999)),COLUMNS($C:E)*999-998,999))</f>
        <v/>
      </c>
      <c r="H26" s="14" t="str">
        <f>TRIM(MID(SUBSTITUTE($C26,",",REPT(" ",999)),COLUMNS($C:F)*999-998,999))</f>
        <v/>
      </c>
      <c r="I26" s="14" t="str">
        <f>TRIM(MID(SUBSTITUTE($C26,",",REPT(" ",999)),COLUMNS($C:G)*999-998,999))</f>
        <v/>
      </c>
      <c r="J26" s="14" t="str">
        <f>TRIM(MID(SUBSTITUTE($C26,",",REPT(" ",999)),COLUMNS($C:H)*999-998,999))</f>
        <v/>
      </c>
      <c r="K26" s="14" t="str">
        <f>TRIM(MID(SUBSTITUTE($C26,",",REPT(" ",999)),COLUMNS($C:I)*999-998,999))</f>
        <v/>
      </c>
      <c r="L26" s="14" t="str">
        <f>TRIM(MID(SUBSTITUTE($C26,",",REPT(" ",999)),COLUMNS($C:J)*999-998,999))</f>
        <v/>
      </c>
      <c r="P26" t="str">
        <f t="shared" si="1"/>
        <v/>
      </c>
    </row>
    <row r="27" spans="2:16">
      <c r="B27" s="166" t="s">
        <v>27</v>
      </c>
      <c r="C27" s="162"/>
      <c r="D27" s="160" t="str">
        <f t="shared" si="0"/>
        <v/>
      </c>
      <c r="E27" s="14" t="str">
        <f>TRIM(MID(SUBSTITUTE($C27,",",REPT(" ",999)),COLUMNS($C:C)*999-998,999))</f>
        <v/>
      </c>
      <c r="F27" s="14" t="str">
        <f>TRIM(MID(SUBSTITUTE($C27,",",REPT(" ",999)),COLUMNS($C:D)*999-998,999))</f>
        <v/>
      </c>
      <c r="G27" s="14" t="str">
        <f>TRIM(MID(SUBSTITUTE($C27,",",REPT(" ",999)),COLUMNS($C:E)*999-998,999))</f>
        <v/>
      </c>
      <c r="H27" s="14" t="str">
        <f>TRIM(MID(SUBSTITUTE($C27,",",REPT(" ",999)),COLUMNS($C:F)*999-998,999))</f>
        <v/>
      </c>
      <c r="I27" s="14" t="str">
        <f>TRIM(MID(SUBSTITUTE($C27,",",REPT(" ",999)),COLUMNS($C:G)*999-998,999))</f>
        <v/>
      </c>
      <c r="J27" s="14" t="str">
        <f>TRIM(MID(SUBSTITUTE($C27,",",REPT(" ",999)),COLUMNS($C:H)*999-998,999))</f>
        <v/>
      </c>
      <c r="K27" s="14" t="str">
        <f>TRIM(MID(SUBSTITUTE($C27,",",REPT(" ",999)),COLUMNS($C:I)*999-998,999))</f>
        <v/>
      </c>
      <c r="L27" s="14" t="str">
        <f>TRIM(MID(SUBSTITUTE($C27,",",REPT(" ",999)),COLUMNS($C:J)*999-998,999))</f>
        <v/>
      </c>
      <c r="P27" t="str">
        <f t="shared" si="1"/>
        <v/>
      </c>
    </row>
    <row r="28" spans="2:16">
      <c r="B28" s="166" t="s">
        <v>28</v>
      </c>
      <c r="C28" s="162"/>
      <c r="D28" s="160" t="str">
        <f t="shared" si="0"/>
        <v/>
      </c>
      <c r="E28" s="14" t="str">
        <f>TRIM(MID(SUBSTITUTE($C28,",",REPT(" ",999)),COLUMNS($C:C)*999-998,999))</f>
        <v/>
      </c>
      <c r="F28" s="14" t="str">
        <f>TRIM(MID(SUBSTITUTE($C28,",",REPT(" ",999)),COLUMNS($C:D)*999-998,999))</f>
        <v/>
      </c>
      <c r="G28" s="14" t="str">
        <f>TRIM(MID(SUBSTITUTE($C28,",",REPT(" ",999)),COLUMNS($C:E)*999-998,999))</f>
        <v/>
      </c>
      <c r="H28" s="14" t="str">
        <f>TRIM(MID(SUBSTITUTE($C28,",",REPT(" ",999)),COLUMNS($C:F)*999-998,999))</f>
        <v/>
      </c>
      <c r="I28" s="14" t="str">
        <f>TRIM(MID(SUBSTITUTE($C28,",",REPT(" ",999)),COLUMNS($C:G)*999-998,999))</f>
        <v/>
      </c>
      <c r="J28" s="14" t="str">
        <f>TRIM(MID(SUBSTITUTE($C28,",",REPT(" ",999)),COLUMNS($C:H)*999-998,999))</f>
        <v/>
      </c>
      <c r="K28" s="14" t="str">
        <f>TRIM(MID(SUBSTITUTE($C28,",",REPT(" ",999)),COLUMNS($C:I)*999-998,999))</f>
        <v/>
      </c>
      <c r="L28" s="14" t="str">
        <f>TRIM(MID(SUBSTITUTE($C28,",",REPT(" ",999)),COLUMNS($C:J)*999-998,999))</f>
        <v/>
      </c>
      <c r="P28" t="str">
        <f t="shared" si="1"/>
        <v/>
      </c>
    </row>
    <row r="29" spans="2:16">
      <c r="B29" s="166" t="s">
        <v>29</v>
      </c>
      <c r="C29" s="162"/>
      <c r="D29" s="160" t="str">
        <f t="shared" si="0"/>
        <v/>
      </c>
      <c r="E29" s="14" t="str">
        <f>TRIM(MID(SUBSTITUTE($C29,",",REPT(" ",999)),COLUMNS($C:C)*999-998,999))</f>
        <v/>
      </c>
      <c r="F29" s="14" t="str">
        <f>TRIM(MID(SUBSTITUTE($C29,",",REPT(" ",999)),COLUMNS($C:D)*999-998,999))</f>
        <v/>
      </c>
      <c r="G29" s="14" t="str">
        <f>TRIM(MID(SUBSTITUTE($C29,",",REPT(" ",999)),COLUMNS($C:E)*999-998,999))</f>
        <v/>
      </c>
      <c r="H29" s="14" t="str">
        <f>TRIM(MID(SUBSTITUTE($C29,",",REPT(" ",999)),COLUMNS($C:F)*999-998,999))</f>
        <v/>
      </c>
      <c r="I29" s="14" t="str">
        <f>TRIM(MID(SUBSTITUTE($C29,",",REPT(" ",999)),COLUMNS($C:G)*999-998,999))</f>
        <v/>
      </c>
      <c r="J29" s="14" t="str">
        <f>TRIM(MID(SUBSTITUTE($C29,",",REPT(" ",999)),COLUMNS($C:H)*999-998,999))</f>
        <v/>
      </c>
      <c r="K29" s="14" t="str">
        <f>TRIM(MID(SUBSTITUTE($C29,",",REPT(" ",999)),COLUMNS($C:I)*999-998,999))</f>
        <v/>
      </c>
      <c r="L29" s="14" t="str">
        <f>TRIM(MID(SUBSTITUTE($C29,",",REPT(" ",999)),COLUMNS($C:J)*999-998,999))</f>
        <v/>
      </c>
      <c r="P29" t="str">
        <f t="shared" si="1"/>
        <v/>
      </c>
    </row>
    <row r="30" spans="2:16">
      <c r="B30" s="166" t="s">
        <v>30</v>
      </c>
      <c r="C30" s="162"/>
      <c r="D30" s="160" t="str">
        <f t="shared" si="0"/>
        <v/>
      </c>
      <c r="E30" s="14" t="str">
        <f>TRIM(MID(SUBSTITUTE($C30,",",REPT(" ",999)),COLUMNS($C:C)*999-998,999))</f>
        <v/>
      </c>
      <c r="F30" s="14" t="str">
        <f>TRIM(MID(SUBSTITUTE($C30,",",REPT(" ",999)),COLUMNS($C:D)*999-998,999))</f>
        <v/>
      </c>
      <c r="G30" s="14" t="str">
        <f>TRIM(MID(SUBSTITUTE($C30,",",REPT(" ",999)),COLUMNS($C:E)*999-998,999))</f>
        <v/>
      </c>
      <c r="H30" s="14" t="str">
        <f>TRIM(MID(SUBSTITUTE($C30,",",REPT(" ",999)),COLUMNS($C:F)*999-998,999))</f>
        <v/>
      </c>
      <c r="I30" s="14" t="str">
        <f>TRIM(MID(SUBSTITUTE($C30,",",REPT(" ",999)),COLUMNS($C:G)*999-998,999))</f>
        <v/>
      </c>
      <c r="J30" s="14" t="str">
        <f>TRIM(MID(SUBSTITUTE($C30,",",REPT(" ",999)),COLUMNS($C:H)*999-998,999))</f>
        <v/>
      </c>
      <c r="K30" s="14" t="str">
        <f>TRIM(MID(SUBSTITUTE($C30,",",REPT(" ",999)),COLUMNS($C:I)*999-998,999))</f>
        <v/>
      </c>
      <c r="L30" s="14" t="str">
        <f>TRIM(MID(SUBSTITUTE($C30,",",REPT(" ",999)),COLUMNS($C:J)*999-998,999))</f>
        <v/>
      </c>
      <c r="P30" t="str">
        <f t="shared" si="1"/>
        <v/>
      </c>
    </row>
    <row r="31" spans="2:16">
      <c r="B31" s="166" t="s">
        <v>31</v>
      </c>
      <c r="C31" s="162"/>
      <c r="D31" s="160" t="str">
        <f t="shared" si="0"/>
        <v/>
      </c>
      <c r="E31" s="14" t="str">
        <f>TRIM(MID(SUBSTITUTE($C31,",",REPT(" ",999)),COLUMNS($C:C)*999-998,999))</f>
        <v/>
      </c>
      <c r="F31" s="14" t="str">
        <f>TRIM(MID(SUBSTITUTE($C31,",",REPT(" ",999)),COLUMNS($C:D)*999-998,999))</f>
        <v/>
      </c>
      <c r="G31" s="14" t="str">
        <f>TRIM(MID(SUBSTITUTE($C31,",",REPT(" ",999)),COLUMNS($C:E)*999-998,999))</f>
        <v/>
      </c>
      <c r="H31" s="14" t="str">
        <f>TRIM(MID(SUBSTITUTE($C31,",",REPT(" ",999)),COLUMNS($C:F)*999-998,999))</f>
        <v/>
      </c>
      <c r="I31" s="14" t="str">
        <f>TRIM(MID(SUBSTITUTE($C31,",",REPT(" ",999)),COLUMNS($C:G)*999-998,999))</f>
        <v/>
      </c>
      <c r="J31" s="14" t="str">
        <f>TRIM(MID(SUBSTITUTE($C31,",",REPT(" ",999)),COLUMNS($C:H)*999-998,999))</f>
        <v/>
      </c>
      <c r="K31" s="14" t="str">
        <f>TRIM(MID(SUBSTITUTE($C31,",",REPT(" ",999)),COLUMNS($C:I)*999-998,999))</f>
        <v/>
      </c>
      <c r="L31" s="14" t="str">
        <f>TRIM(MID(SUBSTITUTE($C31,",",REPT(" ",999)),COLUMNS($C:J)*999-998,999))</f>
        <v/>
      </c>
      <c r="P31" t="str">
        <f t="shared" si="1"/>
        <v/>
      </c>
    </row>
    <row r="32" spans="2:16">
      <c r="B32" s="167" t="s">
        <v>32</v>
      </c>
      <c r="C32" s="163"/>
      <c r="D32" s="160" t="str">
        <f t="shared" si="0"/>
        <v/>
      </c>
      <c r="E32" s="14" t="str">
        <f>TRIM(MID(SUBSTITUTE($C32,",",REPT(" ",999)),COLUMNS($C:C)*999-998,999))</f>
        <v/>
      </c>
      <c r="F32" s="14" t="str">
        <f>TRIM(MID(SUBSTITUTE($C32,",",REPT(" ",999)),COLUMNS($C:D)*999-998,999))</f>
        <v/>
      </c>
      <c r="G32" s="14" t="str">
        <f>TRIM(MID(SUBSTITUTE($C32,",",REPT(" ",999)),COLUMNS($C:E)*999-998,999))</f>
        <v/>
      </c>
      <c r="H32" s="14" t="str">
        <f>TRIM(MID(SUBSTITUTE($C32,",",REPT(" ",999)),COLUMNS($C:F)*999-998,999))</f>
        <v/>
      </c>
      <c r="I32" s="14" t="str">
        <f>TRIM(MID(SUBSTITUTE($C32,",",REPT(" ",999)),COLUMNS($C:G)*999-998,999))</f>
        <v/>
      </c>
      <c r="J32" s="14" t="str">
        <f>TRIM(MID(SUBSTITUTE($C32,",",REPT(" ",999)),COLUMNS($C:H)*999-998,999))</f>
        <v/>
      </c>
      <c r="K32" s="14" t="str">
        <f>TRIM(MID(SUBSTITUTE($C32,",",REPT(" ",999)),COLUMNS($C:I)*999-998,999))</f>
        <v/>
      </c>
      <c r="L32" s="14" t="str">
        <f>TRIM(MID(SUBSTITUTE($C32,",",REPT(" ",999)),COLUMNS($C:J)*999-998,999))</f>
        <v/>
      </c>
      <c r="P32" t="str">
        <f t="shared" si="1"/>
        <v/>
      </c>
    </row>
    <row r="33" spans="2:16">
      <c r="B33" s="168" t="s">
        <v>33</v>
      </c>
      <c r="C33" s="162"/>
      <c r="D33" s="160" t="str">
        <f t="shared" si="0"/>
        <v/>
      </c>
      <c r="E33" s="14" t="str">
        <f>TRIM(MID(SUBSTITUTE($C33,",",REPT(" ",999)),COLUMNS($C:C)*999-998,999))</f>
        <v/>
      </c>
      <c r="F33" s="14" t="str">
        <f>TRIM(MID(SUBSTITUTE($C33,",",REPT(" ",999)),COLUMNS($C:D)*999-998,999))</f>
        <v/>
      </c>
      <c r="G33" s="14" t="str">
        <f>TRIM(MID(SUBSTITUTE($C33,",",REPT(" ",999)),COLUMNS($C:E)*999-998,999))</f>
        <v/>
      </c>
      <c r="H33" s="14" t="str">
        <f>TRIM(MID(SUBSTITUTE($C33,",",REPT(" ",999)),COLUMNS($C:F)*999-998,999))</f>
        <v/>
      </c>
      <c r="I33" s="14" t="str">
        <f>TRIM(MID(SUBSTITUTE($C33,",",REPT(" ",999)),COLUMNS($C:G)*999-998,999))</f>
        <v/>
      </c>
      <c r="J33" s="14" t="str">
        <f>TRIM(MID(SUBSTITUTE($C33,",",REPT(" ",999)),COLUMNS($C:H)*999-998,999))</f>
        <v/>
      </c>
      <c r="K33" s="14" t="str">
        <f>TRIM(MID(SUBSTITUTE($C33,",",REPT(" ",999)),COLUMNS($C:I)*999-998,999))</f>
        <v/>
      </c>
      <c r="L33" s="14" t="str">
        <f>TRIM(MID(SUBSTITUTE($C33,",",REPT(" ",999)),COLUMNS($C:J)*999-998,999))</f>
        <v/>
      </c>
      <c r="P33" t="str">
        <f t="shared" si="1"/>
        <v/>
      </c>
    </row>
    <row r="34" spans="2:16">
      <c r="B34" s="166" t="s">
        <v>34</v>
      </c>
      <c r="C34" s="162"/>
      <c r="D34" s="160" t="str">
        <f t="shared" si="0"/>
        <v/>
      </c>
      <c r="E34" s="14" t="str">
        <f>TRIM(MID(SUBSTITUTE($C34,",",REPT(" ",999)),COLUMNS($C:C)*999-998,999))</f>
        <v/>
      </c>
      <c r="F34" s="14" t="str">
        <f>TRIM(MID(SUBSTITUTE($C34,",",REPT(" ",999)),COLUMNS($C:D)*999-998,999))</f>
        <v/>
      </c>
      <c r="G34" s="14" t="str">
        <f>TRIM(MID(SUBSTITUTE($C34,",",REPT(" ",999)),COLUMNS($C:E)*999-998,999))</f>
        <v/>
      </c>
      <c r="H34" s="14" t="str">
        <f>TRIM(MID(SUBSTITUTE($C34,",",REPT(" ",999)),COLUMNS($C:F)*999-998,999))</f>
        <v/>
      </c>
      <c r="I34" s="14" t="str">
        <f>TRIM(MID(SUBSTITUTE($C34,",",REPT(" ",999)),COLUMNS($C:G)*999-998,999))</f>
        <v/>
      </c>
      <c r="J34" s="14" t="str">
        <f>TRIM(MID(SUBSTITUTE($C34,",",REPT(" ",999)),COLUMNS($C:H)*999-998,999))</f>
        <v/>
      </c>
      <c r="K34" s="14" t="str">
        <f>TRIM(MID(SUBSTITUTE($C34,",",REPT(" ",999)),COLUMNS($C:I)*999-998,999))</f>
        <v/>
      </c>
      <c r="L34" s="14" t="str">
        <f>TRIM(MID(SUBSTITUTE($C34,",",REPT(" ",999)),COLUMNS($C:J)*999-998,999))</f>
        <v/>
      </c>
      <c r="P34" t="str">
        <f t="shared" si="1"/>
        <v/>
      </c>
    </row>
    <row r="35" spans="2:16">
      <c r="B35" s="166" t="s">
        <v>35</v>
      </c>
      <c r="C35" s="162"/>
      <c r="D35" s="160" t="str">
        <f t="shared" si="0"/>
        <v/>
      </c>
      <c r="E35" s="14" t="str">
        <f>TRIM(MID(SUBSTITUTE($C35,",",REPT(" ",999)),COLUMNS($C:C)*999-998,999))</f>
        <v/>
      </c>
      <c r="F35" s="14" t="str">
        <f>TRIM(MID(SUBSTITUTE($C35,",",REPT(" ",999)),COLUMNS($C:D)*999-998,999))</f>
        <v/>
      </c>
      <c r="G35" s="14" t="str">
        <f>TRIM(MID(SUBSTITUTE($C35,",",REPT(" ",999)),COLUMNS($C:E)*999-998,999))</f>
        <v/>
      </c>
      <c r="H35" s="14" t="str">
        <f>TRIM(MID(SUBSTITUTE($C35,",",REPT(" ",999)),COLUMNS($C:F)*999-998,999))</f>
        <v/>
      </c>
      <c r="I35" s="14" t="str">
        <f>TRIM(MID(SUBSTITUTE($C35,",",REPT(" ",999)),COLUMNS($C:G)*999-998,999))</f>
        <v/>
      </c>
      <c r="J35" s="14" t="str">
        <f>TRIM(MID(SUBSTITUTE($C35,",",REPT(" ",999)),COLUMNS($C:H)*999-998,999))</f>
        <v/>
      </c>
      <c r="K35" s="14" t="str">
        <f>TRIM(MID(SUBSTITUTE($C35,",",REPT(" ",999)),COLUMNS($C:I)*999-998,999))</f>
        <v/>
      </c>
      <c r="L35" s="14" t="str">
        <f>TRIM(MID(SUBSTITUTE($C35,",",REPT(" ",999)),COLUMNS($C:J)*999-998,999))</f>
        <v/>
      </c>
      <c r="P35" t="str">
        <f t="shared" si="1"/>
        <v/>
      </c>
    </row>
    <row r="36" spans="2:16">
      <c r="B36" s="166" t="s">
        <v>36</v>
      </c>
      <c r="C36" s="162"/>
      <c r="D36" s="160" t="str">
        <f t="shared" si="0"/>
        <v/>
      </c>
      <c r="E36" s="14" t="str">
        <f>TRIM(MID(SUBSTITUTE($C36,",",REPT(" ",999)),COLUMNS($C:C)*999-998,999))</f>
        <v/>
      </c>
      <c r="F36" s="14" t="str">
        <f>TRIM(MID(SUBSTITUTE($C36,",",REPT(" ",999)),COLUMNS($C:D)*999-998,999))</f>
        <v/>
      </c>
      <c r="G36" s="14" t="str">
        <f>TRIM(MID(SUBSTITUTE($C36,",",REPT(" ",999)),COLUMNS($C:E)*999-998,999))</f>
        <v/>
      </c>
      <c r="H36" s="14" t="str">
        <f>TRIM(MID(SUBSTITUTE($C36,",",REPT(" ",999)),COLUMNS($C:F)*999-998,999))</f>
        <v/>
      </c>
      <c r="I36" s="14" t="str">
        <f>TRIM(MID(SUBSTITUTE($C36,",",REPT(" ",999)),COLUMNS($C:G)*999-998,999))</f>
        <v/>
      </c>
      <c r="J36" s="14" t="str">
        <f>TRIM(MID(SUBSTITUTE($C36,",",REPT(" ",999)),COLUMNS($C:H)*999-998,999))</f>
        <v/>
      </c>
      <c r="K36" s="14" t="str">
        <f>TRIM(MID(SUBSTITUTE($C36,",",REPT(" ",999)),COLUMNS($C:I)*999-998,999))</f>
        <v/>
      </c>
      <c r="L36" s="14" t="str">
        <f>TRIM(MID(SUBSTITUTE($C36,",",REPT(" ",999)),COLUMNS($C:J)*999-998,999))</f>
        <v/>
      </c>
      <c r="P36" t="str">
        <f t="shared" si="1"/>
        <v/>
      </c>
    </row>
    <row r="37" spans="2:16">
      <c r="B37" s="166" t="s">
        <v>37</v>
      </c>
      <c r="C37" s="162"/>
      <c r="D37" s="160" t="str">
        <f t="shared" si="0"/>
        <v/>
      </c>
      <c r="E37" s="14" t="str">
        <f>TRIM(MID(SUBSTITUTE($C37,",",REPT(" ",999)),COLUMNS($C:C)*999-998,999))</f>
        <v/>
      </c>
      <c r="F37" s="14" t="str">
        <f>TRIM(MID(SUBSTITUTE($C37,",",REPT(" ",999)),COLUMNS($C:D)*999-998,999))</f>
        <v/>
      </c>
      <c r="G37" s="14" t="str">
        <f>TRIM(MID(SUBSTITUTE($C37,",",REPT(" ",999)),COLUMNS($C:E)*999-998,999))</f>
        <v/>
      </c>
      <c r="H37" s="14" t="str">
        <f>TRIM(MID(SUBSTITUTE($C37,",",REPT(" ",999)),COLUMNS($C:F)*999-998,999))</f>
        <v/>
      </c>
      <c r="I37" s="14" t="str">
        <f>TRIM(MID(SUBSTITUTE($C37,",",REPT(" ",999)),COLUMNS($C:G)*999-998,999))</f>
        <v/>
      </c>
      <c r="J37" s="14" t="str">
        <f>TRIM(MID(SUBSTITUTE($C37,",",REPT(" ",999)),COLUMNS($C:H)*999-998,999))</f>
        <v/>
      </c>
      <c r="K37" s="14" t="str">
        <f>TRIM(MID(SUBSTITUTE($C37,",",REPT(" ",999)),COLUMNS($C:I)*999-998,999))</f>
        <v/>
      </c>
      <c r="L37" s="14" t="str">
        <f>TRIM(MID(SUBSTITUTE($C37,",",REPT(" ",999)),COLUMNS($C:J)*999-998,999))</f>
        <v/>
      </c>
      <c r="P37" t="str">
        <f t="shared" si="1"/>
        <v/>
      </c>
    </row>
    <row r="38" spans="2:16">
      <c r="B38" s="166" t="s">
        <v>38</v>
      </c>
      <c r="C38" s="162"/>
      <c r="D38" s="160" t="str">
        <f t="shared" si="0"/>
        <v/>
      </c>
      <c r="E38" s="14" t="str">
        <f>TRIM(MID(SUBSTITUTE($C38,",",REPT(" ",999)),COLUMNS($C:C)*999-998,999))</f>
        <v/>
      </c>
      <c r="F38" s="14" t="str">
        <f>TRIM(MID(SUBSTITUTE($C38,",",REPT(" ",999)),COLUMNS($C:D)*999-998,999))</f>
        <v/>
      </c>
      <c r="G38" s="14" t="str">
        <f>TRIM(MID(SUBSTITUTE($C38,",",REPT(" ",999)),COLUMNS($C:E)*999-998,999))</f>
        <v/>
      </c>
      <c r="H38" s="14" t="str">
        <f>TRIM(MID(SUBSTITUTE($C38,",",REPT(" ",999)),COLUMNS($C:F)*999-998,999))</f>
        <v/>
      </c>
      <c r="I38" s="14" t="str">
        <f>TRIM(MID(SUBSTITUTE($C38,",",REPT(" ",999)),COLUMNS($C:G)*999-998,999))</f>
        <v/>
      </c>
      <c r="J38" s="14" t="str">
        <f>TRIM(MID(SUBSTITUTE($C38,",",REPT(" ",999)),COLUMNS($C:H)*999-998,999))</f>
        <v/>
      </c>
      <c r="K38" s="14" t="str">
        <f>TRIM(MID(SUBSTITUTE($C38,",",REPT(" ",999)),COLUMNS($C:I)*999-998,999))</f>
        <v/>
      </c>
      <c r="L38" s="14" t="str">
        <f>TRIM(MID(SUBSTITUTE($C38,",",REPT(" ",999)),COLUMNS($C:J)*999-998,999))</f>
        <v/>
      </c>
      <c r="P38" t="str">
        <f t="shared" si="1"/>
        <v/>
      </c>
    </row>
    <row r="39" spans="2:16">
      <c r="B39" s="166" t="s">
        <v>39</v>
      </c>
      <c r="C39" s="162"/>
      <c r="D39" s="160" t="str">
        <f t="shared" si="0"/>
        <v/>
      </c>
      <c r="E39" s="14" t="str">
        <f>TRIM(MID(SUBSTITUTE($C39,",",REPT(" ",999)),COLUMNS($C:C)*999-998,999))</f>
        <v/>
      </c>
      <c r="F39" s="14" t="str">
        <f>TRIM(MID(SUBSTITUTE($C39,",",REPT(" ",999)),COLUMNS($C:D)*999-998,999))</f>
        <v/>
      </c>
      <c r="G39" s="14" t="str">
        <f>TRIM(MID(SUBSTITUTE($C39,",",REPT(" ",999)),COLUMNS($C:E)*999-998,999))</f>
        <v/>
      </c>
      <c r="H39" s="14" t="str">
        <f>TRIM(MID(SUBSTITUTE($C39,",",REPT(" ",999)),COLUMNS($C:F)*999-998,999))</f>
        <v/>
      </c>
      <c r="I39" s="14" t="str">
        <f>TRIM(MID(SUBSTITUTE($C39,",",REPT(" ",999)),COLUMNS($C:G)*999-998,999))</f>
        <v/>
      </c>
      <c r="J39" s="14" t="str">
        <f>TRIM(MID(SUBSTITUTE($C39,",",REPT(" ",999)),COLUMNS($C:H)*999-998,999))</f>
        <v/>
      </c>
      <c r="K39" s="14" t="str">
        <f>TRIM(MID(SUBSTITUTE($C39,",",REPT(" ",999)),COLUMNS($C:I)*999-998,999))</f>
        <v/>
      </c>
      <c r="L39" s="14" t="str">
        <f>TRIM(MID(SUBSTITUTE($C39,",",REPT(" ",999)),COLUMNS($C:J)*999-998,999))</f>
        <v/>
      </c>
      <c r="P39" t="str">
        <f t="shared" si="1"/>
        <v/>
      </c>
    </row>
    <row r="40" spans="2:16">
      <c r="B40" s="167" t="s">
        <v>40</v>
      </c>
      <c r="C40" s="163"/>
      <c r="D40" s="160" t="str">
        <f t="shared" si="0"/>
        <v/>
      </c>
      <c r="E40" s="14" t="str">
        <f>TRIM(MID(SUBSTITUTE($C40,",",REPT(" ",999)),COLUMNS($C:C)*999-998,999))</f>
        <v/>
      </c>
      <c r="F40" s="14" t="str">
        <f>TRIM(MID(SUBSTITUTE($C40,",",REPT(" ",999)),COLUMNS($C:D)*999-998,999))</f>
        <v/>
      </c>
      <c r="G40" s="14" t="str">
        <f>TRIM(MID(SUBSTITUTE($C40,",",REPT(" ",999)),COLUMNS($C:E)*999-998,999))</f>
        <v/>
      </c>
      <c r="H40" s="14" t="str">
        <f>TRIM(MID(SUBSTITUTE($C40,",",REPT(" ",999)),COLUMNS($C:F)*999-998,999))</f>
        <v/>
      </c>
      <c r="I40" s="14" t="str">
        <f>TRIM(MID(SUBSTITUTE($C40,",",REPT(" ",999)),COLUMNS($C:G)*999-998,999))</f>
        <v/>
      </c>
      <c r="J40" s="14" t="str">
        <f>TRIM(MID(SUBSTITUTE($C40,",",REPT(" ",999)),COLUMNS($C:H)*999-998,999))</f>
        <v/>
      </c>
      <c r="K40" s="14" t="str">
        <f>TRIM(MID(SUBSTITUTE($C40,",",REPT(" ",999)),COLUMNS($C:I)*999-998,999))</f>
        <v/>
      </c>
      <c r="L40" s="14" t="str">
        <f>TRIM(MID(SUBSTITUTE($C40,",",REPT(" ",999)),COLUMNS($C:J)*999-998,999))</f>
        <v/>
      </c>
      <c r="P40" t="str">
        <f t="shared" si="1"/>
        <v/>
      </c>
    </row>
    <row r="41" spans="2:16">
      <c r="B41" s="168" t="s">
        <v>41</v>
      </c>
      <c r="C41" s="162"/>
      <c r="D41" s="160" t="str">
        <f t="shared" si="0"/>
        <v/>
      </c>
      <c r="E41" s="14" t="str">
        <f>TRIM(MID(SUBSTITUTE($C41,",",REPT(" ",999)),COLUMNS($C:C)*999-998,999))</f>
        <v/>
      </c>
      <c r="F41" s="14" t="str">
        <f>TRIM(MID(SUBSTITUTE($C41,",",REPT(" ",999)),COLUMNS($C:D)*999-998,999))</f>
        <v/>
      </c>
      <c r="G41" s="14" t="str">
        <f>TRIM(MID(SUBSTITUTE($C41,",",REPT(" ",999)),COLUMNS($C:E)*999-998,999))</f>
        <v/>
      </c>
      <c r="H41" s="14" t="str">
        <f>TRIM(MID(SUBSTITUTE($C41,",",REPT(" ",999)),COLUMNS($C:F)*999-998,999))</f>
        <v/>
      </c>
      <c r="I41" s="14" t="str">
        <f>TRIM(MID(SUBSTITUTE($C41,",",REPT(" ",999)),COLUMNS($C:G)*999-998,999))</f>
        <v/>
      </c>
      <c r="J41" s="14" t="str">
        <f>TRIM(MID(SUBSTITUTE($C41,",",REPT(" ",999)),COLUMNS($C:H)*999-998,999))</f>
        <v/>
      </c>
      <c r="K41" s="14" t="str">
        <f>TRIM(MID(SUBSTITUTE($C41,",",REPT(" ",999)),COLUMNS($C:I)*999-998,999))</f>
        <v/>
      </c>
      <c r="L41" s="14" t="str">
        <f>TRIM(MID(SUBSTITUTE($C41,",",REPT(" ",999)),COLUMNS($C:J)*999-998,999))</f>
        <v/>
      </c>
      <c r="P41" t="str">
        <f t="shared" si="1"/>
        <v/>
      </c>
    </row>
    <row r="42" spans="2:16">
      <c r="B42" s="166" t="s">
        <v>42</v>
      </c>
      <c r="C42" s="162"/>
      <c r="D42" s="160" t="str">
        <f t="shared" si="0"/>
        <v/>
      </c>
      <c r="E42" s="14" t="str">
        <f>TRIM(MID(SUBSTITUTE($C42,",",REPT(" ",999)),COLUMNS($C:C)*999-998,999))</f>
        <v/>
      </c>
      <c r="F42" s="14" t="str">
        <f>TRIM(MID(SUBSTITUTE($C42,",",REPT(" ",999)),COLUMNS($C:D)*999-998,999))</f>
        <v/>
      </c>
      <c r="G42" s="14" t="str">
        <f>TRIM(MID(SUBSTITUTE($C42,",",REPT(" ",999)),COLUMNS($C:E)*999-998,999))</f>
        <v/>
      </c>
      <c r="H42" s="14" t="str">
        <f>TRIM(MID(SUBSTITUTE($C42,",",REPT(" ",999)),COLUMNS($C:F)*999-998,999))</f>
        <v/>
      </c>
      <c r="I42" s="14" t="str">
        <f>TRIM(MID(SUBSTITUTE($C42,",",REPT(" ",999)),COLUMNS($C:G)*999-998,999))</f>
        <v/>
      </c>
      <c r="J42" s="14" t="str">
        <f>TRIM(MID(SUBSTITUTE($C42,",",REPT(" ",999)),COLUMNS($C:H)*999-998,999))</f>
        <v/>
      </c>
      <c r="K42" s="14" t="str">
        <f>TRIM(MID(SUBSTITUTE($C42,",",REPT(" ",999)),COLUMNS($C:I)*999-998,999))</f>
        <v/>
      </c>
      <c r="L42" s="14" t="str">
        <f>TRIM(MID(SUBSTITUTE($C42,",",REPT(" ",999)),COLUMNS($C:J)*999-998,999))</f>
        <v/>
      </c>
      <c r="P42" t="str">
        <f t="shared" si="1"/>
        <v/>
      </c>
    </row>
    <row r="43" spans="2:16">
      <c r="B43" s="166" t="s">
        <v>43</v>
      </c>
      <c r="C43" s="162"/>
      <c r="D43" s="160" t="str">
        <f t="shared" si="0"/>
        <v/>
      </c>
      <c r="E43" s="14" t="str">
        <f>TRIM(MID(SUBSTITUTE($C43,",",REPT(" ",999)),COLUMNS($C:C)*999-998,999))</f>
        <v/>
      </c>
      <c r="F43" s="14" t="str">
        <f>TRIM(MID(SUBSTITUTE($C43,",",REPT(" ",999)),COLUMNS($C:D)*999-998,999))</f>
        <v/>
      </c>
      <c r="G43" s="14" t="str">
        <f>TRIM(MID(SUBSTITUTE($C43,",",REPT(" ",999)),COLUMNS($C:E)*999-998,999))</f>
        <v/>
      </c>
      <c r="H43" s="14" t="str">
        <f>TRIM(MID(SUBSTITUTE($C43,",",REPT(" ",999)),COLUMNS($C:F)*999-998,999))</f>
        <v/>
      </c>
      <c r="I43" s="14" t="str">
        <f>TRIM(MID(SUBSTITUTE($C43,",",REPT(" ",999)),COLUMNS($C:G)*999-998,999))</f>
        <v/>
      </c>
      <c r="J43" s="14" t="str">
        <f>TRIM(MID(SUBSTITUTE($C43,",",REPT(" ",999)),COLUMNS($C:H)*999-998,999))</f>
        <v/>
      </c>
      <c r="K43" s="14" t="str">
        <f>TRIM(MID(SUBSTITUTE($C43,",",REPT(" ",999)),COLUMNS($C:I)*999-998,999))</f>
        <v/>
      </c>
      <c r="L43" s="14" t="str">
        <f>TRIM(MID(SUBSTITUTE($C43,",",REPT(" ",999)),COLUMNS($C:J)*999-998,999))</f>
        <v/>
      </c>
      <c r="P43" t="str">
        <f t="shared" si="1"/>
        <v/>
      </c>
    </row>
    <row r="44" spans="2:16">
      <c r="B44" s="166" t="s">
        <v>44</v>
      </c>
      <c r="C44" s="162"/>
      <c r="D44" s="160" t="str">
        <f t="shared" si="0"/>
        <v/>
      </c>
      <c r="E44" s="14" t="str">
        <f>TRIM(MID(SUBSTITUTE($C44,",",REPT(" ",999)),COLUMNS($C:C)*999-998,999))</f>
        <v/>
      </c>
      <c r="F44" s="14" t="str">
        <f>TRIM(MID(SUBSTITUTE($C44,",",REPT(" ",999)),COLUMNS($C:D)*999-998,999))</f>
        <v/>
      </c>
      <c r="G44" s="14" t="str">
        <f>TRIM(MID(SUBSTITUTE($C44,",",REPT(" ",999)),COLUMNS($C:E)*999-998,999))</f>
        <v/>
      </c>
      <c r="H44" s="14" t="str">
        <f>TRIM(MID(SUBSTITUTE($C44,",",REPT(" ",999)),COLUMNS($C:F)*999-998,999))</f>
        <v/>
      </c>
      <c r="I44" s="14" t="str">
        <f>TRIM(MID(SUBSTITUTE($C44,",",REPT(" ",999)),COLUMNS($C:G)*999-998,999))</f>
        <v/>
      </c>
      <c r="J44" s="14" t="str">
        <f>TRIM(MID(SUBSTITUTE($C44,",",REPT(" ",999)),COLUMNS($C:H)*999-998,999))</f>
        <v/>
      </c>
      <c r="K44" s="14" t="str">
        <f>TRIM(MID(SUBSTITUTE($C44,",",REPT(" ",999)),COLUMNS($C:I)*999-998,999))</f>
        <v/>
      </c>
      <c r="L44" s="14" t="str">
        <f>TRIM(MID(SUBSTITUTE($C44,",",REPT(" ",999)),COLUMNS($C:J)*999-998,999))</f>
        <v/>
      </c>
      <c r="P44" t="str">
        <f t="shared" si="1"/>
        <v/>
      </c>
    </row>
    <row r="45" spans="2:16">
      <c r="B45" s="166" t="s">
        <v>45</v>
      </c>
      <c r="C45" s="162"/>
      <c r="D45" s="160" t="str">
        <f t="shared" si="0"/>
        <v/>
      </c>
      <c r="E45" s="14" t="str">
        <f>TRIM(MID(SUBSTITUTE($C45,",",REPT(" ",999)),COLUMNS($C:C)*999-998,999))</f>
        <v/>
      </c>
      <c r="F45" s="14" t="str">
        <f>TRIM(MID(SUBSTITUTE($C45,",",REPT(" ",999)),COLUMNS($C:D)*999-998,999))</f>
        <v/>
      </c>
      <c r="G45" s="14" t="str">
        <f>TRIM(MID(SUBSTITUTE($C45,",",REPT(" ",999)),COLUMNS($C:E)*999-998,999))</f>
        <v/>
      </c>
      <c r="H45" s="14" t="str">
        <f>TRIM(MID(SUBSTITUTE($C45,",",REPT(" ",999)),COLUMNS($C:F)*999-998,999))</f>
        <v/>
      </c>
      <c r="I45" s="14" t="str">
        <f>TRIM(MID(SUBSTITUTE($C45,",",REPT(" ",999)),COLUMNS($C:G)*999-998,999))</f>
        <v/>
      </c>
      <c r="J45" s="14" t="str">
        <f>TRIM(MID(SUBSTITUTE($C45,",",REPT(" ",999)),COLUMNS($C:H)*999-998,999))</f>
        <v/>
      </c>
      <c r="K45" s="14" t="str">
        <f>TRIM(MID(SUBSTITUTE($C45,",",REPT(" ",999)),COLUMNS($C:I)*999-998,999))</f>
        <v/>
      </c>
      <c r="L45" s="14" t="str">
        <f>TRIM(MID(SUBSTITUTE($C45,",",REPT(" ",999)),COLUMNS($C:J)*999-998,999))</f>
        <v/>
      </c>
      <c r="P45" t="str">
        <f t="shared" si="1"/>
        <v/>
      </c>
    </row>
    <row r="46" spans="2:16">
      <c r="B46" s="166" t="s">
        <v>46</v>
      </c>
      <c r="C46" s="162"/>
      <c r="D46" s="160" t="str">
        <f t="shared" si="0"/>
        <v/>
      </c>
      <c r="E46" s="14" t="str">
        <f>TRIM(MID(SUBSTITUTE($C46,",",REPT(" ",999)),COLUMNS($C:C)*999-998,999))</f>
        <v/>
      </c>
      <c r="F46" s="14" t="str">
        <f>TRIM(MID(SUBSTITUTE($C46,",",REPT(" ",999)),COLUMNS($C:D)*999-998,999))</f>
        <v/>
      </c>
      <c r="G46" s="14" t="str">
        <f>TRIM(MID(SUBSTITUTE($C46,",",REPT(" ",999)),COLUMNS($C:E)*999-998,999))</f>
        <v/>
      </c>
      <c r="H46" s="14" t="str">
        <f>TRIM(MID(SUBSTITUTE($C46,",",REPT(" ",999)),COLUMNS($C:F)*999-998,999))</f>
        <v/>
      </c>
      <c r="I46" s="14" t="str">
        <f>TRIM(MID(SUBSTITUTE($C46,",",REPT(" ",999)),COLUMNS($C:G)*999-998,999))</f>
        <v/>
      </c>
      <c r="J46" s="14" t="str">
        <f>TRIM(MID(SUBSTITUTE($C46,",",REPT(" ",999)),COLUMNS($C:H)*999-998,999))</f>
        <v/>
      </c>
      <c r="K46" s="14" t="str">
        <f>TRIM(MID(SUBSTITUTE($C46,",",REPT(" ",999)),COLUMNS($C:I)*999-998,999))</f>
        <v/>
      </c>
      <c r="L46" s="14" t="str">
        <f>TRIM(MID(SUBSTITUTE($C46,",",REPT(" ",999)),COLUMNS($C:J)*999-998,999))</f>
        <v/>
      </c>
      <c r="P46" t="str">
        <f t="shared" si="1"/>
        <v/>
      </c>
    </row>
    <row r="47" spans="2:16">
      <c r="B47" s="166" t="s">
        <v>47</v>
      </c>
      <c r="C47" s="162"/>
      <c r="D47" s="160" t="str">
        <f t="shared" si="0"/>
        <v/>
      </c>
      <c r="E47" s="14" t="str">
        <f>TRIM(MID(SUBSTITUTE($C47,",",REPT(" ",999)),COLUMNS($C:C)*999-998,999))</f>
        <v/>
      </c>
      <c r="F47" s="14" t="str">
        <f>TRIM(MID(SUBSTITUTE($C47,",",REPT(" ",999)),COLUMNS($C:D)*999-998,999))</f>
        <v/>
      </c>
      <c r="G47" s="14" t="str">
        <f>TRIM(MID(SUBSTITUTE($C47,",",REPT(" ",999)),COLUMNS($C:E)*999-998,999))</f>
        <v/>
      </c>
      <c r="H47" s="14" t="str">
        <f>TRIM(MID(SUBSTITUTE($C47,",",REPT(" ",999)),COLUMNS($C:F)*999-998,999))</f>
        <v/>
      </c>
      <c r="I47" s="14" t="str">
        <f>TRIM(MID(SUBSTITUTE($C47,",",REPT(" ",999)),COLUMNS($C:G)*999-998,999))</f>
        <v/>
      </c>
      <c r="J47" s="14" t="str">
        <f>TRIM(MID(SUBSTITUTE($C47,",",REPT(" ",999)),COLUMNS($C:H)*999-998,999))</f>
        <v/>
      </c>
      <c r="K47" s="14" t="str">
        <f>TRIM(MID(SUBSTITUTE($C47,",",REPT(" ",999)),COLUMNS($C:I)*999-998,999))</f>
        <v/>
      </c>
      <c r="L47" s="14" t="str">
        <f>TRIM(MID(SUBSTITUTE($C47,",",REPT(" ",999)),COLUMNS($C:J)*999-998,999))</f>
        <v/>
      </c>
      <c r="P47" t="str">
        <f t="shared" si="1"/>
        <v/>
      </c>
    </row>
    <row r="48" spans="2:16">
      <c r="B48" s="167" t="s">
        <v>48</v>
      </c>
      <c r="C48" s="162"/>
      <c r="D48" s="160" t="str">
        <f t="shared" si="0"/>
        <v/>
      </c>
      <c r="E48" s="14" t="str">
        <f>TRIM(MID(SUBSTITUTE($C48,",",REPT(" ",999)),COLUMNS($C:C)*999-998,999))</f>
        <v/>
      </c>
      <c r="F48" s="14" t="str">
        <f>TRIM(MID(SUBSTITUTE($C48,",",REPT(" ",999)),COLUMNS($C:D)*999-998,999))</f>
        <v/>
      </c>
      <c r="G48" s="14" t="str">
        <f>TRIM(MID(SUBSTITUTE($C48,",",REPT(" ",999)),COLUMNS($C:E)*999-998,999))</f>
        <v/>
      </c>
      <c r="H48" s="14" t="str">
        <f>TRIM(MID(SUBSTITUTE($C48,",",REPT(" ",999)),COLUMNS($C:F)*999-998,999))</f>
        <v/>
      </c>
      <c r="I48" s="14" t="str">
        <f>TRIM(MID(SUBSTITUTE($C48,",",REPT(" ",999)),COLUMNS($C:G)*999-998,999))</f>
        <v/>
      </c>
      <c r="J48" s="14" t="str">
        <f>TRIM(MID(SUBSTITUTE($C48,",",REPT(" ",999)),COLUMNS($C:H)*999-998,999))</f>
        <v/>
      </c>
      <c r="K48" s="14" t="str">
        <f>TRIM(MID(SUBSTITUTE($C48,",",REPT(" ",999)),COLUMNS($C:I)*999-998,999))</f>
        <v/>
      </c>
      <c r="L48" s="14" t="str">
        <f>TRIM(MID(SUBSTITUTE($C48,",",REPT(" ",999)),COLUMNS($C:J)*999-998,999))</f>
        <v/>
      </c>
      <c r="P48" t="str">
        <f t="shared" si="1"/>
        <v/>
      </c>
    </row>
    <row r="49" spans="2:16">
      <c r="B49" s="166" t="s">
        <v>49</v>
      </c>
      <c r="C49" s="162"/>
      <c r="D49" s="160" t="str">
        <f t="shared" si="0"/>
        <v/>
      </c>
      <c r="E49" s="14" t="str">
        <f>TRIM(MID(SUBSTITUTE($C49,",",REPT(" ",999)),COLUMNS($C:C)*999-998,999))</f>
        <v/>
      </c>
      <c r="F49" s="14" t="str">
        <f>TRIM(MID(SUBSTITUTE($C49,",",REPT(" ",999)),COLUMNS($C:D)*999-998,999))</f>
        <v/>
      </c>
      <c r="G49" s="14" t="str">
        <f>TRIM(MID(SUBSTITUTE($C49,",",REPT(" ",999)),COLUMNS($C:E)*999-998,999))</f>
        <v/>
      </c>
      <c r="H49" s="14" t="str">
        <f>TRIM(MID(SUBSTITUTE($C49,",",REPT(" ",999)),COLUMNS($C:F)*999-998,999))</f>
        <v/>
      </c>
      <c r="I49" s="14" t="str">
        <f>TRIM(MID(SUBSTITUTE($C49,",",REPT(" ",999)),COLUMNS($C:G)*999-998,999))</f>
        <v/>
      </c>
      <c r="J49" s="14" t="str">
        <f>TRIM(MID(SUBSTITUTE($C49,",",REPT(" ",999)),COLUMNS($C:H)*999-998,999))</f>
        <v/>
      </c>
      <c r="K49" s="14" t="str">
        <f>TRIM(MID(SUBSTITUTE($C49,",",REPT(" ",999)),COLUMNS($C:I)*999-998,999))</f>
        <v/>
      </c>
      <c r="L49" s="14" t="str">
        <f>TRIM(MID(SUBSTITUTE($C49,",",REPT(" ",999)),COLUMNS($C:J)*999-998,999))</f>
        <v/>
      </c>
      <c r="P49" t="str">
        <f t="shared" si="1"/>
        <v/>
      </c>
    </row>
    <row r="50" spans="2:16">
      <c r="B50" s="166" t="s">
        <v>50</v>
      </c>
      <c r="C50" s="162"/>
      <c r="D50" s="160" t="str">
        <f t="shared" si="0"/>
        <v/>
      </c>
      <c r="E50" s="14" t="str">
        <f>TRIM(MID(SUBSTITUTE($C50,",",REPT(" ",999)),COLUMNS($C:C)*999-998,999))</f>
        <v/>
      </c>
      <c r="F50" s="14" t="str">
        <f>TRIM(MID(SUBSTITUTE($C50,",",REPT(" ",999)),COLUMNS($C:D)*999-998,999))</f>
        <v/>
      </c>
      <c r="G50" s="14" t="str">
        <f>TRIM(MID(SUBSTITUTE($C50,",",REPT(" ",999)),COLUMNS($C:E)*999-998,999))</f>
        <v/>
      </c>
      <c r="H50" s="14" t="str">
        <f>TRIM(MID(SUBSTITUTE($C50,",",REPT(" ",999)),COLUMNS($C:F)*999-998,999))</f>
        <v/>
      </c>
      <c r="I50" s="14" t="str">
        <f>TRIM(MID(SUBSTITUTE($C50,",",REPT(" ",999)),COLUMNS($C:G)*999-998,999))</f>
        <v/>
      </c>
      <c r="J50" s="14" t="str">
        <f>TRIM(MID(SUBSTITUTE($C50,",",REPT(" ",999)),COLUMNS($C:H)*999-998,999))</f>
        <v/>
      </c>
      <c r="K50" s="14" t="str">
        <f>TRIM(MID(SUBSTITUTE($C50,",",REPT(" ",999)),COLUMNS($C:I)*999-998,999))</f>
        <v/>
      </c>
      <c r="L50" s="14" t="str">
        <f>TRIM(MID(SUBSTITUTE($C50,",",REPT(" ",999)),COLUMNS($C:J)*999-998,999))</f>
        <v/>
      </c>
      <c r="P50" t="str">
        <f t="shared" si="1"/>
        <v/>
      </c>
    </row>
    <row r="51" spans="2:16">
      <c r="B51" s="166" t="s">
        <v>51</v>
      </c>
      <c r="C51" s="162"/>
      <c r="D51" s="160" t="str">
        <f t="shared" si="0"/>
        <v/>
      </c>
      <c r="E51" s="14" t="str">
        <f>TRIM(MID(SUBSTITUTE($C51,",",REPT(" ",999)),COLUMNS($C:C)*999-998,999))</f>
        <v/>
      </c>
      <c r="F51" s="14" t="str">
        <f>TRIM(MID(SUBSTITUTE($C51,",",REPT(" ",999)),COLUMNS($C:D)*999-998,999))</f>
        <v/>
      </c>
      <c r="G51" s="14" t="str">
        <f>TRIM(MID(SUBSTITUTE($C51,",",REPT(" ",999)),COLUMNS($C:E)*999-998,999))</f>
        <v/>
      </c>
      <c r="H51" s="14" t="str">
        <f>TRIM(MID(SUBSTITUTE($C51,",",REPT(" ",999)),COLUMNS($C:F)*999-998,999))</f>
        <v/>
      </c>
      <c r="I51" s="14" t="str">
        <f>TRIM(MID(SUBSTITUTE($C51,",",REPT(" ",999)),COLUMNS($C:G)*999-998,999))</f>
        <v/>
      </c>
      <c r="J51" s="14" t="str">
        <f>TRIM(MID(SUBSTITUTE($C51,",",REPT(" ",999)),COLUMNS($C:H)*999-998,999))</f>
        <v/>
      </c>
      <c r="K51" s="14" t="str">
        <f>TRIM(MID(SUBSTITUTE($C51,",",REPT(" ",999)),COLUMNS($C:I)*999-998,999))</f>
        <v/>
      </c>
      <c r="L51" s="14" t="str">
        <f>TRIM(MID(SUBSTITUTE($C51,",",REPT(" ",999)),COLUMNS($C:J)*999-998,999))</f>
        <v/>
      </c>
      <c r="P51" t="str">
        <f t="shared" si="1"/>
        <v/>
      </c>
    </row>
    <row r="52" spans="2:16">
      <c r="B52" s="166" t="s">
        <v>52</v>
      </c>
      <c r="C52" s="162"/>
      <c r="D52" s="160" t="str">
        <f t="shared" si="0"/>
        <v/>
      </c>
      <c r="E52" s="14" t="str">
        <f>TRIM(MID(SUBSTITUTE($C52,",",REPT(" ",999)),COLUMNS($C:C)*999-998,999))</f>
        <v/>
      </c>
      <c r="F52" s="14" t="str">
        <f>TRIM(MID(SUBSTITUTE($C52,",",REPT(" ",999)),COLUMNS($C:D)*999-998,999))</f>
        <v/>
      </c>
      <c r="G52" s="14" t="str">
        <f>TRIM(MID(SUBSTITUTE($C52,",",REPT(" ",999)),COLUMNS($C:E)*999-998,999))</f>
        <v/>
      </c>
      <c r="H52" s="14" t="str">
        <f>TRIM(MID(SUBSTITUTE($C52,",",REPT(" ",999)),COLUMNS($C:F)*999-998,999))</f>
        <v/>
      </c>
      <c r="I52" s="14" t="str">
        <f>TRIM(MID(SUBSTITUTE($C52,",",REPT(" ",999)),COLUMNS($C:G)*999-998,999))</f>
        <v/>
      </c>
      <c r="J52" s="14" t="str">
        <f>TRIM(MID(SUBSTITUTE($C52,",",REPT(" ",999)),COLUMNS($C:H)*999-998,999))</f>
        <v/>
      </c>
      <c r="K52" s="14" t="str">
        <f>TRIM(MID(SUBSTITUTE($C52,",",REPT(" ",999)),COLUMNS($C:I)*999-998,999))</f>
        <v/>
      </c>
      <c r="L52" s="14" t="str">
        <f>TRIM(MID(SUBSTITUTE($C52,",",REPT(" ",999)),COLUMNS($C:J)*999-998,999))</f>
        <v/>
      </c>
      <c r="P52" t="str">
        <f t="shared" si="1"/>
        <v/>
      </c>
    </row>
    <row r="53" spans="2:16">
      <c r="B53" s="166" t="s">
        <v>53</v>
      </c>
      <c r="C53" s="162"/>
      <c r="D53" s="160" t="str">
        <f t="shared" si="0"/>
        <v/>
      </c>
      <c r="E53" s="14" t="str">
        <f>TRIM(MID(SUBSTITUTE($C53,",",REPT(" ",999)),COLUMNS($C:C)*999-998,999))</f>
        <v/>
      </c>
      <c r="F53" s="14" t="str">
        <f>TRIM(MID(SUBSTITUTE($C53,",",REPT(" ",999)),COLUMNS($C:D)*999-998,999))</f>
        <v/>
      </c>
      <c r="G53" s="14" t="str">
        <f>TRIM(MID(SUBSTITUTE($C53,",",REPT(" ",999)),COLUMNS($C:E)*999-998,999))</f>
        <v/>
      </c>
      <c r="H53" s="14" t="str">
        <f>TRIM(MID(SUBSTITUTE($C53,",",REPT(" ",999)),COLUMNS($C:F)*999-998,999))</f>
        <v/>
      </c>
      <c r="I53" s="14" t="str">
        <f>TRIM(MID(SUBSTITUTE($C53,",",REPT(" ",999)),COLUMNS($C:G)*999-998,999))</f>
        <v/>
      </c>
      <c r="J53" s="14" t="str">
        <f>TRIM(MID(SUBSTITUTE($C53,",",REPT(" ",999)),COLUMNS($C:H)*999-998,999))</f>
        <v/>
      </c>
      <c r="K53" s="14" t="str">
        <f>TRIM(MID(SUBSTITUTE($C53,",",REPT(" ",999)),COLUMNS($C:I)*999-998,999))</f>
        <v/>
      </c>
      <c r="L53" s="14" t="str">
        <f>TRIM(MID(SUBSTITUTE($C53,",",REPT(" ",999)),COLUMNS($C:J)*999-998,999))</f>
        <v/>
      </c>
      <c r="P53" t="str">
        <f t="shared" si="1"/>
        <v/>
      </c>
    </row>
    <row r="54" spans="2:16">
      <c r="B54" s="166" t="s">
        <v>54</v>
      </c>
      <c r="C54" s="162"/>
      <c r="D54" s="160" t="str">
        <f t="shared" si="0"/>
        <v/>
      </c>
      <c r="E54" s="14" t="str">
        <f>TRIM(MID(SUBSTITUTE($C54,",",REPT(" ",999)),COLUMNS($C:C)*999-998,999))</f>
        <v/>
      </c>
      <c r="F54" s="14" t="str">
        <f>TRIM(MID(SUBSTITUTE($C54,",",REPT(" ",999)),COLUMNS($C:D)*999-998,999))</f>
        <v/>
      </c>
      <c r="G54" s="14" t="str">
        <f>TRIM(MID(SUBSTITUTE($C54,",",REPT(" ",999)),COLUMNS($C:E)*999-998,999))</f>
        <v/>
      </c>
      <c r="H54" s="14" t="str">
        <f>TRIM(MID(SUBSTITUTE($C54,",",REPT(" ",999)),COLUMNS($C:F)*999-998,999))</f>
        <v/>
      </c>
      <c r="I54" s="14" t="str">
        <f>TRIM(MID(SUBSTITUTE($C54,",",REPT(" ",999)),COLUMNS($C:G)*999-998,999))</f>
        <v/>
      </c>
      <c r="J54" s="14" t="str">
        <f>TRIM(MID(SUBSTITUTE($C54,",",REPT(" ",999)),COLUMNS($C:H)*999-998,999))</f>
        <v/>
      </c>
      <c r="K54" s="14" t="str">
        <f>TRIM(MID(SUBSTITUTE($C54,",",REPT(" ",999)),COLUMNS($C:I)*999-998,999))</f>
        <v/>
      </c>
      <c r="L54" s="14" t="str">
        <f>TRIM(MID(SUBSTITUTE($C54,",",REPT(" ",999)),COLUMNS($C:J)*999-998,999))</f>
        <v/>
      </c>
      <c r="P54" t="str">
        <f t="shared" si="1"/>
        <v/>
      </c>
    </row>
    <row r="55" spans="2:16">
      <c r="B55" s="167" t="s">
        <v>55</v>
      </c>
      <c r="C55" s="163"/>
      <c r="D55" s="160" t="str">
        <f t="shared" si="0"/>
        <v/>
      </c>
      <c r="E55" s="14" t="str">
        <f>TRIM(MID(SUBSTITUTE($C55,",",REPT(" ",999)),COLUMNS($C:C)*999-998,999))</f>
        <v/>
      </c>
      <c r="F55" s="14" t="str">
        <f>TRIM(MID(SUBSTITUTE($C55,",",REPT(" ",999)),COLUMNS($C:D)*999-998,999))</f>
        <v/>
      </c>
      <c r="G55" s="14" t="str">
        <f>TRIM(MID(SUBSTITUTE($C55,",",REPT(" ",999)),COLUMNS($C:E)*999-998,999))</f>
        <v/>
      </c>
      <c r="H55" s="14" t="str">
        <f>TRIM(MID(SUBSTITUTE($C55,",",REPT(" ",999)),COLUMNS($C:F)*999-998,999))</f>
        <v/>
      </c>
      <c r="I55" s="14" t="str">
        <f>TRIM(MID(SUBSTITUTE($C55,",",REPT(" ",999)),COLUMNS($C:G)*999-998,999))</f>
        <v/>
      </c>
      <c r="J55" s="14" t="str">
        <f>TRIM(MID(SUBSTITUTE($C55,",",REPT(" ",999)),COLUMNS($C:H)*999-998,999))</f>
        <v/>
      </c>
      <c r="K55" s="14" t="str">
        <f>TRIM(MID(SUBSTITUTE($C55,",",REPT(" ",999)),COLUMNS($C:I)*999-998,999))</f>
        <v/>
      </c>
      <c r="L55" s="14" t="str">
        <f>TRIM(MID(SUBSTITUTE($C55,",",REPT(" ",999)),COLUMNS($C:J)*999-998,999))</f>
        <v/>
      </c>
      <c r="P55" t="str">
        <f t="shared" si="1"/>
        <v/>
      </c>
    </row>
    <row r="56" spans="2:16">
      <c r="B56" s="168" t="s">
        <v>56</v>
      </c>
      <c r="C56" s="162"/>
      <c r="D56" s="160" t="str">
        <f t="shared" si="0"/>
        <v/>
      </c>
      <c r="E56" s="14" t="str">
        <f>TRIM(MID(SUBSTITUTE($C56,",",REPT(" ",999)),COLUMNS($C:C)*999-998,999))</f>
        <v/>
      </c>
      <c r="F56" s="14" t="str">
        <f>TRIM(MID(SUBSTITUTE($C56,",",REPT(" ",999)),COLUMNS($C:D)*999-998,999))</f>
        <v/>
      </c>
      <c r="G56" s="14" t="str">
        <f>TRIM(MID(SUBSTITUTE($C56,",",REPT(" ",999)),COLUMNS($C:E)*999-998,999))</f>
        <v/>
      </c>
      <c r="H56" s="14" t="str">
        <f>TRIM(MID(SUBSTITUTE($C56,",",REPT(" ",999)),COLUMNS($C:F)*999-998,999))</f>
        <v/>
      </c>
      <c r="I56" s="14" t="str">
        <f>TRIM(MID(SUBSTITUTE($C56,",",REPT(" ",999)),COLUMNS($C:G)*999-998,999))</f>
        <v/>
      </c>
      <c r="J56" s="14" t="str">
        <f>TRIM(MID(SUBSTITUTE($C56,",",REPT(" ",999)),COLUMNS($C:H)*999-998,999))</f>
        <v/>
      </c>
      <c r="K56" s="14" t="str">
        <f>TRIM(MID(SUBSTITUTE($C56,",",REPT(" ",999)),COLUMNS($C:I)*999-998,999))</f>
        <v/>
      </c>
      <c r="L56" s="14" t="str">
        <f>TRIM(MID(SUBSTITUTE($C56,",",REPT(" ",999)),COLUMNS($C:J)*999-998,999))</f>
        <v/>
      </c>
      <c r="P56" t="str">
        <f t="shared" si="1"/>
        <v/>
      </c>
    </row>
    <row r="57" spans="2:16">
      <c r="B57" s="166" t="s">
        <v>57</v>
      </c>
      <c r="C57" s="162"/>
      <c r="D57" s="160" t="str">
        <f t="shared" si="0"/>
        <v/>
      </c>
      <c r="E57" s="14" t="str">
        <f>TRIM(MID(SUBSTITUTE($C57,",",REPT(" ",999)),COLUMNS($C:C)*999-998,999))</f>
        <v/>
      </c>
      <c r="F57" s="14" t="str">
        <f>TRIM(MID(SUBSTITUTE($C57,",",REPT(" ",999)),COLUMNS($C:D)*999-998,999))</f>
        <v/>
      </c>
      <c r="G57" s="14" t="str">
        <f>TRIM(MID(SUBSTITUTE($C57,",",REPT(" ",999)),COLUMNS($C:E)*999-998,999))</f>
        <v/>
      </c>
      <c r="H57" s="14" t="str">
        <f>TRIM(MID(SUBSTITUTE($C57,",",REPT(" ",999)),COLUMNS($C:F)*999-998,999))</f>
        <v/>
      </c>
      <c r="I57" s="14" t="str">
        <f>TRIM(MID(SUBSTITUTE($C57,",",REPT(" ",999)),COLUMNS($C:G)*999-998,999))</f>
        <v/>
      </c>
      <c r="J57" s="14" t="str">
        <f>TRIM(MID(SUBSTITUTE($C57,",",REPT(" ",999)),COLUMNS($C:H)*999-998,999))</f>
        <v/>
      </c>
      <c r="K57" s="14" t="str">
        <f>TRIM(MID(SUBSTITUTE($C57,",",REPT(" ",999)),COLUMNS($C:I)*999-998,999))</f>
        <v/>
      </c>
      <c r="L57" s="14" t="str">
        <f>TRIM(MID(SUBSTITUTE($C57,",",REPT(" ",999)),COLUMNS($C:J)*999-998,999))</f>
        <v/>
      </c>
      <c r="P57" t="str">
        <f t="shared" si="1"/>
        <v/>
      </c>
    </row>
    <row r="58" spans="2:16">
      <c r="B58" s="166" t="s">
        <v>58</v>
      </c>
      <c r="C58" s="162"/>
      <c r="D58" s="160" t="str">
        <f t="shared" si="0"/>
        <v/>
      </c>
      <c r="E58" s="14" t="str">
        <f>TRIM(MID(SUBSTITUTE($C58,",",REPT(" ",999)),COLUMNS($C:C)*999-998,999))</f>
        <v/>
      </c>
      <c r="F58" s="14" t="str">
        <f>TRIM(MID(SUBSTITUTE($C58,",",REPT(" ",999)),COLUMNS($C:D)*999-998,999))</f>
        <v/>
      </c>
      <c r="G58" s="14" t="str">
        <f>TRIM(MID(SUBSTITUTE($C58,",",REPT(" ",999)),COLUMNS($C:E)*999-998,999))</f>
        <v/>
      </c>
      <c r="H58" s="14" t="str">
        <f>TRIM(MID(SUBSTITUTE($C58,",",REPT(" ",999)),COLUMNS($C:F)*999-998,999))</f>
        <v/>
      </c>
      <c r="I58" s="14" t="str">
        <f>TRIM(MID(SUBSTITUTE($C58,",",REPT(" ",999)),COLUMNS($C:G)*999-998,999))</f>
        <v/>
      </c>
      <c r="J58" s="14" t="str">
        <f>TRIM(MID(SUBSTITUTE($C58,",",REPT(" ",999)),COLUMNS($C:H)*999-998,999))</f>
        <v/>
      </c>
      <c r="K58" s="14" t="str">
        <f>TRIM(MID(SUBSTITUTE($C58,",",REPT(" ",999)),COLUMNS($C:I)*999-998,999))</f>
        <v/>
      </c>
      <c r="L58" s="14" t="str">
        <f>TRIM(MID(SUBSTITUTE($C58,",",REPT(" ",999)),COLUMNS($C:J)*999-998,999))</f>
        <v/>
      </c>
      <c r="P58" t="str">
        <f t="shared" si="1"/>
        <v/>
      </c>
    </row>
    <row r="59" spans="2:16">
      <c r="B59" s="166" t="s">
        <v>59</v>
      </c>
      <c r="C59" s="162"/>
      <c r="D59" s="160" t="str">
        <f t="shared" si="0"/>
        <v/>
      </c>
      <c r="E59" s="14" t="str">
        <f>TRIM(MID(SUBSTITUTE($C59,",",REPT(" ",999)),COLUMNS($C:C)*999-998,999))</f>
        <v/>
      </c>
      <c r="F59" s="14" t="str">
        <f>TRIM(MID(SUBSTITUTE($C59,",",REPT(" ",999)),COLUMNS($C:D)*999-998,999))</f>
        <v/>
      </c>
      <c r="G59" s="14" t="str">
        <f>TRIM(MID(SUBSTITUTE($C59,",",REPT(" ",999)),COLUMNS($C:E)*999-998,999))</f>
        <v/>
      </c>
      <c r="H59" s="14" t="str">
        <f>TRIM(MID(SUBSTITUTE($C59,",",REPT(" ",999)),COLUMNS($C:F)*999-998,999))</f>
        <v/>
      </c>
      <c r="I59" s="14" t="str">
        <f>TRIM(MID(SUBSTITUTE($C59,",",REPT(" ",999)),COLUMNS($C:G)*999-998,999))</f>
        <v/>
      </c>
      <c r="J59" s="14" t="str">
        <f>TRIM(MID(SUBSTITUTE($C59,",",REPT(" ",999)),COLUMNS($C:H)*999-998,999))</f>
        <v/>
      </c>
      <c r="K59" s="14" t="str">
        <f>TRIM(MID(SUBSTITUTE($C59,",",REPT(" ",999)),COLUMNS($C:I)*999-998,999))</f>
        <v/>
      </c>
      <c r="L59" s="14" t="str">
        <f>TRIM(MID(SUBSTITUTE($C59,",",REPT(" ",999)),COLUMNS($C:J)*999-998,999))</f>
        <v/>
      </c>
      <c r="P59" t="str">
        <f t="shared" si="1"/>
        <v/>
      </c>
    </row>
    <row r="60" spans="2:16">
      <c r="B60" s="166" t="s">
        <v>60</v>
      </c>
      <c r="C60" s="162"/>
      <c r="D60" s="160" t="str">
        <f t="shared" si="0"/>
        <v/>
      </c>
      <c r="E60" s="14" t="str">
        <f>TRIM(MID(SUBSTITUTE($C60,",",REPT(" ",999)),COLUMNS($C:C)*999-998,999))</f>
        <v/>
      </c>
      <c r="F60" s="14" t="str">
        <f>TRIM(MID(SUBSTITUTE($C60,",",REPT(" ",999)),COLUMNS($C:D)*999-998,999))</f>
        <v/>
      </c>
      <c r="G60" s="14" t="str">
        <f>TRIM(MID(SUBSTITUTE($C60,",",REPT(" ",999)),COLUMNS($C:E)*999-998,999))</f>
        <v/>
      </c>
      <c r="H60" s="14" t="str">
        <f>TRIM(MID(SUBSTITUTE($C60,",",REPT(" ",999)),COLUMNS($C:F)*999-998,999))</f>
        <v/>
      </c>
      <c r="I60" s="14" t="str">
        <f>TRIM(MID(SUBSTITUTE($C60,",",REPT(" ",999)),COLUMNS($C:G)*999-998,999))</f>
        <v/>
      </c>
      <c r="J60" s="14" t="str">
        <f>TRIM(MID(SUBSTITUTE($C60,",",REPT(" ",999)),COLUMNS($C:H)*999-998,999))</f>
        <v/>
      </c>
      <c r="K60" s="14" t="str">
        <f>TRIM(MID(SUBSTITUTE($C60,",",REPT(" ",999)),COLUMNS($C:I)*999-998,999))</f>
        <v/>
      </c>
      <c r="L60" s="14" t="str">
        <f>TRIM(MID(SUBSTITUTE($C60,",",REPT(" ",999)),COLUMNS($C:J)*999-998,999))</f>
        <v/>
      </c>
      <c r="P60" t="str">
        <f t="shared" si="1"/>
        <v/>
      </c>
    </row>
    <row r="61" spans="2:16">
      <c r="B61" s="166" t="s">
        <v>61</v>
      </c>
      <c r="C61" s="162"/>
      <c r="D61" s="160" t="str">
        <f t="shared" si="0"/>
        <v/>
      </c>
      <c r="E61" s="14" t="str">
        <f>TRIM(MID(SUBSTITUTE($C61,",",REPT(" ",999)),COLUMNS($C:C)*999-998,999))</f>
        <v/>
      </c>
      <c r="F61" s="14" t="str">
        <f>TRIM(MID(SUBSTITUTE($C61,",",REPT(" ",999)),COLUMNS($C:D)*999-998,999))</f>
        <v/>
      </c>
      <c r="G61" s="14" t="str">
        <f>TRIM(MID(SUBSTITUTE($C61,",",REPT(" ",999)),COLUMNS($C:E)*999-998,999))</f>
        <v/>
      </c>
      <c r="H61" s="14" t="str">
        <f>TRIM(MID(SUBSTITUTE($C61,",",REPT(" ",999)),COLUMNS($C:F)*999-998,999))</f>
        <v/>
      </c>
      <c r="I61" s="14" t="str">
        <f>TRIM(MID(SUBSTITUTE($C61,",",REPT(" ",999)),COLUMNS($C:G)*999-998,999))</f>
        <v/>
      </c>
      <c r="J61" s="14" t="str">
        <f>TRIM(MID(SUBSTITUTE($C61,",",REPT(" ",999)),COLUMNS($C:H)*999-998,999))</f>
        <v/>
      </c>
      <c r="K61" s="14" t="str">
        <f>TRIM(MID(SUBSTITUTE($C61,",",REPT(" ",999)),COLUMNS($C:I)*999-998,999))</f>
        <v/>
      </c>
      <c r="L61" s="14" t="str">
        <f>TRIM(MID(SUBSTITUTE($C61,",",REPT(" ",999)),COLUMNS($C:J)*999-998,999))</f>
        <v/>
      </c>
      <c r="P61" t="str">
        <f t="shared" si="1"/>
        <v/>
      </c>
    </row>
    <row r="62" spans="2:16">
      <c r="B62" s="166" t="s">
        <v>62</v>
      </c>
      <c r="C62" s="162"/>
      <c r="D62" s="160" t="str">
        <f t="shared" si="0"/>
        <v/>
      </c>
      <c r="E62" s="14" t="str">
        <f>TRIM(MID(SUBSTITUTE($C62,",",REPT(" ",999)),COLUMNS($C:C)*999-998,999))</f>
        <v/>
      </c>
      <c r="F62" s="14" t="str">
        <f>TRIM(MID(SUBSTITUTE($C62,",",REPT(" ",999)),COLUMNS($C:D)*999-998,999))</f>
        <v/>
      </c>
      <c r="G62" s="14" t="str">
        <f>TRIM(MID(SUBSTITUTE($C62,",",REPT(" ",999)),COLUMNS($C:E)*999-998,999))</f>
        <v/>
      </c>
      <c r="H62" s="14" t="str">
        <f>TRIM(MID(SUBSTITUTE($C62,",",REPT(" ",999)),COLUMNS($C:F)*999-998,999))</f>
        <v/>
      </c>
      <c r="I62" s="14" t="str">
        <f>TRIM(MID(SUBSTITUTE($C62,",",REPT(" ",999)),COLUMNS($C:G)*999-998,999))</f>
        <v/>
      </c>
      <c r="J62" s="14" t="str">
        <f>TRIM(MID(SUBSTITUTE($C62,",",REPT(" ",999)),COLUMNS($C:H)*999-998,999))</f>
        <v/>
      </c>
      <c r="K62" s="14" t="str">
        <f>TRIM(MID(SUBSTITUTE($C62,",",REPT(" ",999)),COLUMNS($C:I)*999-998,999))</f>
        <v/>
      </c>
      <c r="L62" s="14" t="str">
        <f>TRIM(MID(SUBSTITUTE($C62,",",REPT(" ",999)),COLUMNS($C:J)*999-998,999))</f>
        <v/>
      </c>
      <c r="P62" t="str">
        <f t="shared" si="1"/>
        <v/>
      </c>
    </row>
    <row r="63" spans="2:16">
      <c r="B63" s="167" t="s">
        <v>63</v>
      </c>
      <c r="C63" s="163"/>
      <c r="D63" s="160" t="str">
        <f t="shared" si="0"/>
        <v/>
      </c>
      <c r="E63" s="14" t="str">
        <f>TRIM(MID(SUBSTITUTE($C63,",",REPT(" ",999)),COLUMNS($C:C)*999-998,999))</f>
        <v/>
      </c>
      <c r="F63" s="14" t="str">
        <f>TRIM(MID(SUBSTITUTE($C63,",",REPT(" ",999)),COLUMNS($C:D)*999-998,999))</f>
        <v/>
      </c>
      <c r="G63" s="14" t="str">
        <f>TRIM(MID(SUBSTITUTE($C63,",",REPT(" ",999)),COLUMNS($C:E)*999-998,999))</f>
        <v/>
      </c>
      <c r="H63" s="14" t="str">
        <f>TRIM(MID(SUBSTITUTE($C63,",",REPT(" ",999)),COLUMNS($C:F)*999-998,999))</f>
        <v/>
      </c>
      <c r="I63" s="14" t="str">
        <f>TRIM(MID(SUBSTITUTE($C63,",",REPT(" ",999)),COLUMNS($C:G)*999-998,999))</f>
        <v/>
      </c>
      <c r="J63" s="14" t="str">
        <f>TRIM(MID(SUBSTITUTE($C63,",",REPT(" ",999)),COLUMNS($C:H)*999-998,999))</f>
        <v/>
      </c>
      <c r="K63" s="14" t="str">
        <f>TRIM(MID(SUBSTITUTE($C63,",",REPT(" ",999)),COLUMNS($C:I)*999-998,999))</f>
        <v/>
      </c>
      <c r="L63" s="14" t="str">
        <f>TRIM(MID(SUBSTITUTE($C63,",",REPT(" ",999)),COLUMNS($C:J)*999-998,999))</f>
        <v/>
      </c>
      <c r="P63" t="str">
        <f t="shared" si="1"/>
        <v/>
      </c>
    </row>
    <row r="64" spans="2:16">
      <c r="B64" s="168" t="s">
        <v>64</v>
      </c>
      <c r="C64" s="162"/>
      <c r="D64" s="160" t="str">
        <f t="shared" si="0"/>
        <v/>
      </c>
      <c r="E64" s="14" t="str">
        <f>TRIM(MID(SUBSTITUTE($C64,",",REPT(" ",999)),COLUMNS($C:C)*999-998,999))</f>
        <v/>
      </c>
      <c r="F64" s="14" t="str">
        <f>TRIM(MID(SUBSTITUTE($C64,",",REPT(" ",999)),COLUMNS($C:D)*999-998,999))</f>
        <v/>
      </c>
      <c r="G64" s="14" t="str">
        <f>TRIM(MID(SUBSTITUTE($C64,",",REPT(" ",999)),COLUMNS($C:E)*999-998,999))</f>
        <v/>
      </c>
      <c r="H64" s="14" t="str">
        <f>TRIM(MID(SUBSTITUTE($C64,",",REPT(" ",999)),COLUMNS($C:F)*999-998,999))</f>
        <v/>
      </c>
      <c r="I64" s="14" t="str">
        <f>TRIM(MID(SUBSTITUTE($C64,",",REPT(" ",999)),COLUMNS($C:G)*999-998,999))</f>
        <v/>
      </c>
      <c r="J64" s="14" t="str">
        <f>TRIM(MID(SUBSTITUTE($C64,",",REPT(" ",999)),COLUMNS($C:H)*999-998,999))</f>
        <v/>
      </c>
      <c r="K64" s="14" t="str">
        <f>TRIM(MID(SUBSTITUTE($C64,",",REPT(" ",999)),COLUMNS($C:I)*999-998,999))</f>
        <v/>
      </c>
      <c r="L64" s="14" t="str">
        <f>TRIM(MID(SUBSTITUTE($C64,",",REPT(" ",999)),COLUMNS($C:J)*999-998,999))</f>
        <v/>
      </c>
      <c r="P64" t="str">
        <f t="shared" si="1"/>
        <v/>
      </c>
    </row>
    <row r="65" spans="2:16">
      <c r="B65" s="166" t="s">
        <v>65</v>
      </c>
      <c r="C65" s="162"/>
      <c r="D65" s="160" t="str">
        <f t="shared" si="0"/>
        <v/>
      </c>
      <c r="E65" s="14" t="str">
        <f>TRIM(MID(SUBSTITUTE($C65,",",REPT(" ",999)),COLUMNS($C:C)*999-998,999))</f>
        <v/>
      </c>
      <c r="F65" s="14" t="str">
        <f>TRIM(MID(SUBSTITUTE($C65,",",REPT(" ",999)),COLUMNS($C:D)*999-998,999))</f>
        <v/>
      </c>
      <c r="G65" s="14" t="str">
        <f>TRIM(MID(SUBSTITUTE($C65,",",REPT(" ",999)),COLUMNS($C:E)*999-998,999))</f>
        <v/>
      </c>
      <c r="H65" s="14" t="str">
        <f>TRIM(MID(SUBSTITUTE($C65,",",REPT(" ",999)),COLUMNS($C:F)*999-998,999))</f>
        <v/>
      </c>
      <c r="I65" s="14" t="str">
        <f>TRIM(MID(SUBSTITUTE($C65,",",REPT(" ",999)),COLUMNS($C:G)*999-998,999))</f>
        <v/>
      </c>
      <c r="J65" s="14" t="str">
        <f>TRIM(MID(SUBSTITUTE($C65,",",REPT(" ",999)),COLUMNS($C:H)*999-998,999))</f>
        <v/>
      </c>
      <c r="K65" s="14" t="str">
        <f>TRIM(MID(SUBSTITUTE($C65,",",REPT(" ",999)),COLUMNS($C:I)*999-998,999))</f>
        <v/>
      </c>
      <c r="L65" s="14" t="str">
        <f>TRIM(MID(SUBSTITUTE($C65,",",REPT(" ",999)),COLUMNS($C:J)*999-998,999))</f>
        <v/>
      </c>
      <c r="P65" t="str">
        <f t="shared" si="1"/>
        <v/>
      </c>
    </row>
    <row r="66" spans="2:16">
      <c r="B66" s="166" t="s">
        <v>66</v>
      </c>
      <c r="C66" s="162"/>
      <c r="D66" s="160" t="str">
        <f t="shared" si="0"/>
        <v/>
      </c>
      <c r="E66" s="14" t="str">
        <f>TRIM(MID(SUBSTITUTE($C66,",",REPT(" ",999)),COLUMNS($C:C)*999-998,999))</f>
        <v/>
      </c>
      <c r="F66" s="14" t="str">
        <f>TRIM(MID(SUBSTITUTE($C66,",",REPT(" ",999)),COLUMNS($C:D)*999-998,999))</f>
        <v/>
      </c>
      <c r="G66" s="14" t="str">
        <f>TRIM(MID(SUBSTITUTE($C66,",",REPT(" ",999)),COLUMNS($C:E)*999-998,999))</f>
        <v/>
      </c>
      <c r="H66" s="14" t="str">
        <f>TRIM(MID(SUBSTITUTE($C66,",",REPT(" ",999)),COLUMNS($C:F)*999-998,999))</f>
        <v/>
      </c>
      <c r="I66" s="14" t="str">
        <f>TRIM(MID(SUBSTITUTE($C66,",",REPT(" ",999)),COLUMNS($C:G)*999-998,999))</f>
        <v/>
      </c>
      <c r="J66" s="14" t="str">
        <f>TRIM(MID(SUBSTITUTE($C66,",",REPT(" ",999)),COLUMNS($C:H)*999-998,999))</f>
        <v/>
      </c>
      <c r="K66" s="14" t="str">
        <f>TRIM(MID(SUBSTITUTE($C66,",",REPT(" ",999)),COLUMNS($C:I)*999-998,999))</f>
        <v/>
      </c>
      <c r="L66" s="14" t="str">
        <f>TRIM(MID(SUBSTITUTE($C66,",",REPT(" ",999)),COLUMNS($C:J)*999-998,999))</f>
        <v/>
      </c>
      <c r="P66" t="str">
        <f t="shared" si="1"/>
        <v/>
      </c>
    </row>
    <row r="67" spans="2:16">
      <c r="B67" s="166" t="s">
        <v>67</v>
      </c>
      <c r="C67" s="162"/>
      <c r="D67" s="160" t="str">
        <f t="shared" si="0"/>
        <v/>
      </c>
      <c r="E67" s="14" t="str">
        <f>TRIM(MID(SUBSTITUTE($C67,",",REPT(" ",999)),COLUMNS($C:C)*999-998,999))</f>
        <v/>
      </c>
      <c r="F67" s="14" t="str">
        <f>TRIM(MID(SUBSTITUTE($C67,",",REPT(" ",999)),COLUMNS($C:D)*999-998,999))</f>
        <v/>
      </c>
      <c r="G67" s="14" t="str">
        <f>TRIM(MID(SUBSTITUTE($C67,",",REPT(" ",999)),COLUMNS($C:E)*999-998,999))</f>
        <v/>
      </c>
      <c r="H67" s="14" t="str">
        <f>TRIM(MID(SUBSTITUTE($C67,",",REPT(" ",999)),COLUMNS($C:F)*999-998,999))</f>
        <v/>
      </c>
      <c r="I67" s="14" t="str">
        <f>TRIM(MID(SUBSTITUTE($C67,",",REPT(" ",999)),COLUMNS($C:G)*999-998,999))</f>
        <v/>
      </c>
      <c r="J67" s="14" t="str">
        <f>TRIM(MID(SUBSTITUTE($C67,",",REPT(" ",999)),COLUMNS($C:H)*999-998,999))</f>
        <v/>
      </c>
      <c r="K67" s="14" t="str">
        <f>TRIM(MID(SUBSTITUTE($C67,",",REPT(" ",999)),COLUMNS($C:I)*999-998,999))</f>
        <v/>
      </c>
      <c r="L67" s="14" t="str">
        <f>TRIM(MID(SUBSTITUTE($C67,",",REPT(" ",999)),COLUMNS($C:J)*999-998,999))</f>
        <v/>
      </c>
      <c r="P67" t="str">
        <f t="shared" si="1"/>
        <v/>
      </c>
    </row>
    <row r="68" spans="2:16">
      <c r="B68" s="166" t="s">
        <v>68</v>
      </c>
      <c r="C68" s="162"/>
      <c r="D68" s="160" t="str">
        <f t="shared" si="0"/>
        <v/>
      </c>
      <c r="E68" s="14" t="str">
        <f>TRIM(MID(SUBSTITUTE($C68,",",REPT(" ",999)),COLUMNS($C:C)*999-998,999))</f>
        <v/>
      </c>
      <c r="F68" s="14" t="str">
        <f>TRIM(MID(SUBSTITUTE($C68,",",REPT(" ",999)),COLUMNS($C:D)*999-998,999))</f>
        <v/>
      </c>
      <c r="G68" s="14" t="str">
        <f>TRIM(MID(SUBSTITUTE($C68,",",REPT(" ",999)),COLUMNS($C:E)*999-998,999))</f>
        <v/>
      </c>
      <c r="H68" s="14" t="str">
        <f>TRIM(MID(SUBSTITUTE($C68,",",REPT(" ",999)),COLUMNS($C:F)*999-998,999))</f>
        <v/>
      </c>
      <c r="I68" s="14" t="str">
        <f>TRIM(MID(SUBSTITUTE($C68,",",REPT(" ",999)),COLUMNS($C:G)*999-998,999))</f>
        <v/>
      </c>
      <c r="J68" s="14" t="str">
        <f>TRIM(MID(SUBSTITUTE($C68,",",REPT(" ",999)),COLUMNS($C:H)*999-998,999))</f>
        <v/>
      </c>
      <c r="K68" s="14" t="str">
        <f>TRIM(MID(SUBSTITUTE($C68,",",REPT(" ",999)),COLUMNS($C:I)*999-998,999))</f>
        <v/>
      </c>
      <c r="L68" s="14" t="str">
        <f>TRIM(MID(SUBSTITUTE($C68,",",REPT(" ",999)),COLUMNS($C:J)*999-998,999))</f>
        <v/>
      </c>
      <c r="P68" t="str">
        <f t="shared" si="1"/>
        <v/>
      </c>
    </row>
    <row r="69" spans="2:16">
      <c r="B69" s="166" t="s">
        <v>69</v>
      </c>
      <c r="C69" s="162"/>
      <c r="D69" s="160" t="str">
        <f t="shared" si="0"/>
        <v/>
      </c>
      <c r="E69" s="14" t="str">
        <f>TRIM(MID(SUBSTITUTE($C69,",",REPT(" ",999)),COLUMNS($C:C)*999-998,999))</f>
        <v/>
      </c>
      <c r="F69" s="14" t="str">
        <f>TRIM(MID(SUBSTITUTE($C69,",",REPT(" ",999)),COLUMNS($C:D)*999-998,999))</f>
        <v/>
      </c>
      <c r="G69" s="14" t="str">
        <f>TRIM(MID(SUBSTITUTE($C69,",",REPT(" ",999)),COLUMNS($C:E)*999-998,999))</f>
        <v/>
      </c>
      <c r="H69" s="14" t="str">
        <f>TRIM(MID(SUBSTITUTE($C69,",",REPT(" ",999)),COLUMNS($C:F)*999-998,999))</f>
        <v/>
      </c>
      <c r="I69" s="14" t="str">
        <f>TRIM(MID(SUBSTITUTE($C69,",",REPT(" ",999)),COLUMNS($C:G)*999-998,999))</f>
        <v/>
      </c>
      <c r="J69" s="14" t="str">
        <f>TRIM(MID(SUBSTITUTE($C69,",",REPT(" ",999)),COLUMNS($C:H)*999-998,999))</f>
        <v/>
      </c>
      <c r="K69" s="14" t="str">
        <f>TRIM(MID(SUBSTITUTE($C69,",",REPT(" ",999)),COLUMNS($C:I)*999-998,999))</f>
        <v/>
      </c>
      <c r="L69" s="14" t="str">
        <f>TRIM(MID(SUBSTITUTE($C69,",",REPT(" ",999)),COLUMNS($C:J)*999-998,999))</f>
        <v/>
      </c>
      <c r="P69" t="str">
        <f t="shared" si="1"/>
        <v/>
      </c>
    </row>
    <row r="70" spans="2:16">
      <c r="B70" s="166" t="s">
        <v>70</v>
      </c>
      <c r="C70" s="162"/>
      <c r="D70" s="160" t="str">
        <f t="shared" si="0"/>
        <v/>
      </c>
      <c r="E70" s="14" t="str">
        <f>TRIM(MID(SUBSTITUTE($C70,",",REPT(" ",999)),COLUMNS($C:C)*999-998,999))</f>
        <v/>
      </c>
      <c r="F70" s="14" t="str">
        <f>TRIM(MID(SUBSTITUTE($C70,",",REPT(" ",999)),COLUMNS($C:D)*999-998,999))</f>
        <v/>
      </c>
      <c r="G70" s="14" t="str">
        <f>TRIM(MID(SUBSTITUTE($C70,",",REPT(" ",999)),COLUMNS($C:E)*999-998,999))</f>
        <v/>
      </c>
      <c r="H70" s="14" t="str">
        <f>TRIM(MID(SUBSTITUTE($C70,",",REPT(" ",999)),COLUMNS($C:F)*999-998,999))</f>
        <v/>
      </c>
      <c r="I70" s="14" t="str">
        <f>TRIM(MID(SUBSTITUTE($C70,",",REPT(" ",999)),COLUMNS($C:G)*999-998,999))</f>
        <v/>
      </c>
      <c r="J70" s="14" t="str">
        <f>TRIM(MID(SUBSTITUTE($C70,",",REPT(" ",999)),COLUMNS($C:H)*999-998,999))</f>
        <v/>
      </c>
      <c r="K70" s="14" t="str">
        <f>TRIM(MID(SUBSTITUTE($C70,",",REPT(" ",999)),COLUMNS($C:I)*999-998,999))</f>
        <v/>
      </c>
      <c r="L70" s="14" t="str">
        <f>TRIM(MID(SUBSTITUTE($C70,",",REPT(" ",999)),COLUMNS($C:J)*999-998,999))</f>
        <v/>
      </c>
      <c r="P70" t="str">
        <f t="shared" si="1"/>
        <v/>
      </c>
    </row>
    <row r="71" spans="2:16">
      <c r="B71" s="167" t="s">
        <v>71</v>
      </c>
      <c r="C71" s="163"/>
      <c r="D71" s="160" t="str">
        <f t="shared" ref="D71:D92" si="2">IF(K71="","",IF(EXACT(B71,K71),"","Check Well Position"))</f>
        <v/>
      </c>
      <c r="E71" s="14" t="str">
        <f>TRIM(MID(SUBSTITUTE($C71,",",REPT(" ",999)),COLUMNS($C:C)*999-998,999))</f>
        <v/>
      </c>
      <c r="F71" s="14" t="str">
        <f>TRIM(MID(SUBSTITUTE($C71,",",REPT(" ",999)),COLUMNS($C:D)*999-998,999))</f>
        <v/>
      </c>
      <c r="G71" s="14" t="str">
        <f>TRIM(MID(SUBSTITUTE($C71,",",REPT(" ",999)),COLUMNS($C:E)*999-998,999))</f>
        <v/>
      </c>
      <c r="H71" s="14" t="str">
        <f>TRIM(MID(SUBSTITUTE($C71,",",REPT(" ",999)),COLUMNS($C:F)*999-998,999))</f>
        <v/>
      </c>
      <c r="I71" s="14" t="str">
        <f>TRIM(MID(SUBSTITUTE($C71,",",REPT(" ",999)),COLUMNS($C:G)*999-998,999))</f>
        <v/>
      </c>
      <c r="J71" s="14" t="str">
        <f>TRIM(MID(SUBSTITUTE($C71,",",REPT(" ",999)),COLUMNS($C:H)*999-998,999))</f>
        <v/>
      </c>
      <c r="K71" s="14" t="str">
        <f>TRIM(MID(SUBSTITUTE($C71,",",REPT(" ",999)),COLUMNS($C:I)*999-998,999))</f>
        <v/>
      </c>
      <c r="L71" s="14" t="str">
        <f>TRIM(MID(SUBSTITUTE($C71,",",REPT(" ",999)),COLUMNS($C:J)*999-998,999))</f>
        <v/>
      </c>
      <c r="P71" t="str">
        <f t="shared" ref="P71:P92" si="3">IF(LEN(L71)=0,"",_xlfn.TEXTJOIN(": ",TRUE,J71,L71))</f>
        <v/>
      </c>
    </row>
    <row r="72" spans="2:16">
      <c r="B72" s="166" t="s">
        <v>72</v>
      </c>
      <c r="C72" s="162"/>
      <c r="D72" s="160" t="str">
        <f t="shared" si="2"/>
        <v/>
      </c>
      <c r="E72" s="14" t="str">
        <f>TRIM(MID(SUBSTITUTE($C72,",",REPT(" ",999)),COLUMNS($C:C)*999-998,999))</f>
        <v/>
      </c>
      <c r="F72" s="14" t="str">
        <f>TRIM(MID(SUBSTITUTE($C72,",",REPT(" ",999)),COLUMNS($C:D)*999-998,999))</f>
        <v/>
      </c>
      <c r="G72" s="14" t="str">
        <f>TRIM(MID(SUBSTITUTE($C72,",",REPT(" ",999)),COLUMNS($C:E)*999-998,999))</f>
        <v/>
      </c>
      <c r="H72" s="14" t="str">
        <f>TRIM(MID(SUBSTITUTE($C72,",",REPT(" ",999)),COLUMNS($C:F)*999-998,999))</f>
        <v/>
      </c>
      <c r="I72" s="14" t="str">
        <f>TRIM(MID(SUBSTITUTE($C72,",",REPT(" ",999)),COLUMNS($C:G)*999-998,999))</f>
        <v/>
      </c>
      <c r="J72" s="14" t="str">
        <f>TRIM(MID(SUBSTITUTE($C72,",",REPT(" ",999)),COLUMNS($C:H)*999-998,999))</f>
        <v/>
      </c>
      <c r="K72" s="14" t="str">
        <f>TRIM(MID(SUBSTITUTE($C72,",",REPT(" ",999)),COLUMNS($C:I)*999-998,999))</f>
        <v/>
      </c>
      <c r="L72" s="14" t="str">
        <f>TRIM(MID(SUBSTITUTE($C72,",",REPT(" ",999)),COLUMNS($C:J)*999-998,999))</f>
        <v/>
      </c>
      <c r="P72" t="str">
        <f t="shared" si="3"/>
        <v/>
      </c>
    </row>
    <row r="73" spans="2:16">
      <c r="B73" s="166" t="s">
        <v>73</v>
      </c>
      <c r="C73" s="162"/>
      <c r="D73" s="160" t="str">
        <f t="shared" si="2"/>
        <v/>
      </c>
      <c r="E73" s="14" t="str">
        <f>TRIM(MID(SUBSTITUTE($C73,",",REPT(" ",999)),COLUMNS($C:C)*999-998,999))</f>
        <v/>
      </c>
      <c r="F73" s="14" t="str">
        <f>TRIM(MID(SUBSTITUTE($C73,",",REPT(" ",999)),COLUMNS($C:D)*999-998,999))</f>
        <v/>
      </c>
      <c r="G73" s="14" t="str">
        <f>TRIM(MID(SUBSTITUTE($C73,",",REPT(" ",999)),COLUMNS($C:E)*999-998,999))</f>
        <v/>
      </c>
      <c r="H73" s="14" t="str">
        <f>TRIM(MID(SUBSTITUTE($C73,",",REPT(" ",999)),COLUMNS($C:F)*999-998,999))</f>
        <v/>
      </c>
      <c r="I73" s="14" t="str">
        <f>TRIM(MID(SUBSTITUTE($C73,",",REPT(" ",999)),COLUMNS($C:G)*999-998,999))</f>
        <v/>
      </c>
      <c r="J73" s="14" t="str">
        <f>TRIM(MID(SUBSTITUTE($C73,",",REPT(" ",999)),COLUMNS($C:H)*999-998,999))</f>
        <v/>
      </c>
      <c r="K73" s="14" t="str">
        <f>TRIM(MID(SUBSTITUTE($C73,",",REPT(" ",999)),COLUMNS($C:I)*999-998,999))</f>
        <v/>
      </c>
      <c r="L73" s="14" t="str">
        <f>TRIM(MID(SUBSTITUTE($C73,",",REPT(" ",999)),COLUMNS($C:J)*999-998,999))</f>
        <v/>
      </c>
      <c r="P73" t="str">
        <f t="shared" si="3"/>
        <v/>
      </c>
    </row>
    <row r="74" spans="2:16">
      <c r="B74" s="166" t="s">
        <v>74</v>
      </c>
      <c r="C74" s="162"/>
      <c r="D74" s="160" t="str">
        <f t="shared" si="2"/>
        <v/>
      </c>
      <c r="E74" s="14" t="str">
        <f>TRIM(MID(SUBSTITUTE($C74,",",REPT(" ",999)),COLUMNS($C:C)*999-998,999))</f>
        <v/>
      </c>
      <c r="F74" s="14" t="str">
        <f>TRIM(MID(SUBSTITUTE($C74,",",REPT(" ",999)),COLUMNS($C:D)*999-998,999))</f>
        <v/>
      </c>
      <c r="G74" s="14" t="str">
        <f>TRIM(MID(SUBSTITUTE($C74,",",REPT(" ",999)),COLUMNS($C:E)*999-998,999))</f>
        <v/>
      </c>
      <c r="H74" s="14" t="str">
        <f>TRIM(MID(SUBSTITUTE($C74,",",REPT(" ",999)),COLUMNS($C:F)*999-998,999))</f>
        <v/>
      </c>
      <c r="I74" s="14" t="str">
        <f>TRIM(MID(SUBSTITUTE($C74,",",REPT(" ",999)),COLUMNS($C:G)*999-998,999))</f>
        <v/>
      </c>
      <c r="J74" s="14" t="str">
        <f>TRIM(MID(SUBSTITUTE($C74,",",REPT(" ",999)),COLUMNS($C:H)*999-998,999))</f>
        <v/>
      </c>
      <c r="K74" s="14" t="str">
        <f>TRIM(MID(SUBSTITUTE($C74,",",REPT(" ",999)),COLUMNS($C:I)*999-998,999))</f>
        <v/>
      </c>
      <c r="L74" s="14" t="str">
        <f>TRIM(MID(SUBSTITUTE($C74,",",REPT(" ",999)),COLUMNS($C:J)*999-998,999))</f>
        <v/>
      </c>
      <c r="P74" t="str">
        <f t="shared" si="3"/>
        <v/>
      </c>
    </row>
    <row r="75" spans="2:16">
      <c r="B75" s="166" t="s">
        <v>75</v>
      </c>
      <c r="C75" s="162"/>
      <c r="D75" s="160" t="str">
        <f t="shared" si="2"/>
        <v/>
      </c>
      <c r="E75" s="14" t="str">
        <f>TRIM(MID(SUBSTITUTE($C75,",",REPT(" ",999)),COLUMNS($C:C)*999-998,999))</f>
        <v/>
      </c>
      <c r="F75" s="14" t="str">
        <f>TRIM(MID(SUBSTITUTE($C75,",",REPT(" ",999)),COLUMNS($C:D)*999-998,999))</f>
        <v/>
      </c>
      <c r="G75" s="14" t="str">
        <f>TRIM(MID(SUBSTITUTE($C75,",",REPT(" ",999)),COLUMNS($C:E)*999-998,999))</f>
        <v/>
      </c>
      <c r="H75" s="14" t="str">
        <f>TRIM(MID(SUBSTITUTE($C75,",",REPT(" ",999)),COLUMNS($C:F)*999-998,999))</f>
        <v/>
      </c>
      <c r="I75" s="14" t="str">
        <f>TRIM(MID(SUBSTITUTE($C75,",",REPT(" ",999)),COLUMNS($C:G)*999-998,999))</f>
        <v/>
      </c>
      <c r="J75" s="14" t="str">
        <f>TRIM(MID(SUBSTITUTE($C75,",",REPT(" ",999)),COLUMNS($C:H)*999-998,999))</f>
        <v/>
      </c>
      <c r="K75" s="14" t="str">
        <f>TRIM(MID(SUBSTITUTE($C75,",",REPT(" ",999)),COLUMNS($C:I)*999-998,999))</f>
        <v/>
      </c>
      <c r="L75" s="14" t="str">
        <f>TRIM(MID(SUBSTITUTE($C75,",",REPT(" ",999)),COLUMNS($C:J)*999-998,999))</f>
        <v/>
      </c>
      <c r="P75" t="str">
        <f t="shared" si="3"/>
        <v/>
      </c>
    </row>
    <row r="76" spans="2:16">
      <c r="B76" s="166" t="s">
        <v>76</v>
      </c>
      <c r="C76" s="162"/>
      <c r="D76" s="160" t="str">
        <f t="shared" si="2"/>
        <v/>
      </c>
      <c r="E76" s="14" t="str">
        <f>TRIM(MID(SUBSTITUTE($C76,",",REPT(" ",999)),COLUMNS($C:C)*999-998,999))</f>
        <v/>
      </c>
      <c r="F76" s="14" t="str">
        <f>TRIM(MID(SUBSTITUTE($C76,",",REPT(" ",999)),COLUMNS($C:D)*999-998,999))</f>
        <v/>
      </c>
      <c r="G76" s="14" t="str">
        <f>TRIM(MID(SUBSTITUTE($C76,",",REPT(" ",999)),COLUMNS($C:E)*999-998,999))</f>
        <v/>
      </c>
      <c r="H76" s="14" t="str">
        <f>TRIM(MID(SUBSTITUTE($C76,",",REPT(" ",999)),COLUMNS($C:F)*999-998,999))</f>
        <v/>
      </c>
      <c r="I76" s="14" t="str">
        <f>TRIM(MID(SUBSTITUTE($C76,",",REPT(" ",999)),COLUMNS($C:G)*999-998,999))</f>
        <v/>
      </c>
      <c r="J76" s="14" t="str">
        <f>TRIM(MID(SUBSTITUTE($C76,",",REPT(" ",999)),COLUMNS($C:H)*999-998,999))</f>
        <v/>
      </c>
      <c r="K76" s="14" t="str">
        <f>TRIM(MID(SUBSTITUTE($C76,",",REPT(" ",999)),COLUMNS($C:I)*999-998,999))</f>
        <v/>
      </c>
      <c r="L76" s="14" t="str">
        <f>TRIM(MID(SUBSTITUTE($C76,",",REPT(" ",999)),COLUMNS($C:J)*999-998,999))</f>
        <v/>
      </c>
      <c r="P76" t="str">
        <f t="shared" si="3"/>
        <v/>
      </c>
    </row>
    <row r="77" spans="2:16">
      <c r="B77" s="166" t="s">
        <v>77</v>
      </c>
      <c r="C77" s="162"/>
      <c r="D77" s="160" t="str">
        <f t="shared" si="2"/>
        <v/>
      </c>
      <c r="E77" s="14" t="str">
        <f>TRIM(MID(SUBSTITUTE($C77,",",REPT(" ",999)),COLUMNS($C:C)*999-998,999))</f>
        <v/>
      </c>
      <c r="F77" s="14" t="str">
        <f>TRIM(MID(SUBSTITUTE($C77,",",REPT(" ",999)),COLUMNS($C:D)*999-998,999))</f>
        <v/>
      </c>
      <c r="G77" s="14" t="str">
        <f>TRIM(MID(SUBSTITUTE($C77,",",REPT(" ",999)),COLUMNS($C:E)*999-998,999))</f>
        <v/>
      </c>
      <c r="H77" s="14" t="str">
        <f>TRIM(MID(SUBSTITUTE($C77,",",REPT(" ",999)),COLUMNS($C:F)*999-998,999))</f>
        <v/>
      </c>
      <c r="I77" s="14" t="str">
        <f>TRIM(MID(SUBSTITUTE($C77,",",REPT(" ",999)),COLUMNS($C:G)*999-998,999))</f>
        <v/>
      </c>
      <c r="J77" s="14" t="str">
        <f>TRIM(MID(SUBSTITUTE($C77,",",REPT(" ",999)),COLUMNS($C:H)*999-998,999))</f>
        <v/>
      </c>
      <c r="K77" s="14" t="str">
        <f>TRIM(MID(SUBSTITUTE($C77,",",REPT(" ",999)),COLUMNS($C:I)*999-998,999))</f>
        <v/>
      </c>
      <c r="L77" s="14" t="str">
        <f>TRIM(MID(SUBSTITUTE($C77,",",REPT(" ",999)),COLUMNS($C:J)*999-998,999))</f>
        <v/>
      </c>
      <c r="P77" t="str">
        <f t="shared" si="3"/>
        <v/>
      </c>
    </row>
    <row r="78" spans="2:16">
      <c r="B78" s="167" t="s">
        <v>78</v>
      </c>
      <c r="C78" s="163"/>
      <c r="D78" s="160" t="str">
        <f t="shared" si="2"/>
        <v/>
      </c>
      <c r="E78" s="14" t="str">
        <f>TRIM(MID(SUBSTITUTE($C78,",",REPT(" ",999)),COLUMNS($C:C)*999-998,999))</f>
        <v/>
      </c>
      <c r="F78" s="14" t="str">
        <f>TRIM(MID(SUBSTITUTE($C78,",",REPT(" ",999)),COLUMNS($C:D)*999-998,999))</f>
        <v/>
      </c>
      <c r="G78" s="14" t="str">
        <f>TRIM(MID(SUBSTITUTE($C78,",",REPT(" ",999)),COLUMNS($C:E)*999-998,999))</f>
        <v/>
      </c>
      <c r="H78" s="14" t="str">
        <f>TRIM(MID(SUBSTITUTE($C78,",",REPT(" ",999)),COLUMNS($C:F)*999-998,999))</f>
        <v/>
      </c>
      <c r="I78" s="14" t="str">
        <f>TRIM(MID(SUBSTITUTE($C78,",",REPT(" ",999)),COLUMNS($C:G)*999-998,999))</f>
        <v/>
      </c>
      <c r="J78" s="14" t="str">
        <f>TRIM(MID(SUBSTITUTE($C78,",",REPT(" ",999)),COLUMNS($C:H)*999-998,999))</f>
        <v/>
      </c>
      <c r="K78" s="14" t="str">
        <f>TRIM(MID(SUBSTITUTE($C78,",",REPT(" ",999)),COLUMNS($C:I)*999-998,999))</f>
        <v/>
      </c>
      <c r="L78" s="14" t="str">
        <f>TRIM(MID(SUBSTITUTE($C78,",",REPT(" ",999)),COLUMNS($C:J)*999-998,999))</f>
        <v/>
      </c>
      <c r="P78" t="str">
        <f t="shared" si="3"/>
        <v/>
      </c>
    </row>
    <row r="79" spans="2:16">
      <c r="B79" s="168" t="s">
        <v>79</v>
      </c>
      <c r="C79" s="162"/>
      <c r="D79" s="160" t="str">
        <f t="shared" si="2"/>
        <v/>
      </c>
      <c r="E79" s="14" t="str">
        <f>TRIM(MID(SUBSTITUTE($C79,",",REPT(" ",999)),COLUMNS($C:C)*999-998,999))</f>
        <v/>
      </c>
      <c r="F79" s="14" t="str">
        <f>TRIM(MID(SUBSTITUTE($C79,",",REPT(" ",999)),COLUMNS($C:D)*999-998,999))</f>
        <v/>
      </c>
      <c r="G79" s="14" t="str">
        <f>TRIM(MID(SUBSTITUTE($C79,",",REPT(" ",999)),COLUMNS($C:E)*999-998,999))</f>
        <v/>
      </c>
      <c r="H79" s="14" t="str">
        <f>TRIM(MID(SUBSTITUTE($C79,",",REPT(" ",999)),COLUMNS($C:F)*999-998,999))</f>
        <v/>
      </c>
      <c r="I79" s="14" t="str">
        <f>TRIM(MID(SUBSTITUTE($C79,",",REPT(" ",999)),COLUMNS($C:G)*999-998,999))</f>
        <v/>
      </c>
      <c r="J79" s="14" t="str">
        <f>TRIM(MID(SUBSTITUTE($C79,",",REPT(" ",999)),COLUMNS($C:H)*999-998,999))</f>
        <v/>
      </c>
      <c r="K79" s="14" t="str">
        <f>TRIM(MID(SUBSTITUTE($C79,",",REPT(" ",999)),COLUMNS($C:I)*999-998,999))</f>
        <v/>
      </c>
      <c r="L79" s="14" t="str">
        <f>TRIM(MID(SUBSTITUTE($C79,",",REPT(" ",999)),COLUMNS($C:J)*999-998,999))</f>
        <v/>
      </c>
      <c r="P79" t="str">
        <f t="shared" si="3"/>
        <v/>
      </c>
    </row>
    <row r="80" spans="2:16">
      <c r="B80" s="166" t="s">
        <v>80</v>
      </c>
      <c r="C80" s="162"/>
      <c r="D80" s="160" t="str">
        <f t="shared" si="2"/>
        <v/>
      </c>
      <c r="E80" s="14" t="str">
        <f>TRIM(MID(SUBSTITUTE($C80,",",REPT(" ",999)),COLUMNS($C:C)*999-998,999))</f>
        <v/>
      </c>
      <c r="F80" s="14" t="str">
        <f>TRIM(MID(SUBSTITUTE($C80,",",REPT(" ",999)),COLUMNS($C:D)*999-998,999))</f>
        <v/>
      </c>
      <c r="G80" s="14" t="str">
        <f>TRIM(MID(SUBSTITUTE($C80,",",REPT(" ",999)),COLUMNS($C:E)*999-998,999))</f>
        <v/>
      </c>
      <c r="H80" s="14" t="str">
        <f>TRIM(MID(SUBSTITUTE($C80,",",REPT(" ",999)),COLUMNS($C:F)*999-998,999))</f>
        <v/>
      </c>
      <c r="I80" s="14" t="str">
        <f>TRIM(MID(SUBSTITUTE($C80,",",REPT(" ",999)),COLUMNS($C:G)*999-998,999))</f>
        <v/>
      </c>
      <c r="J80" s="14" t="str">
        <f>TRIM(MID(SUBSTITUTE($C80,",",REPT(" ",999)),COLUMNS($C:H)*999-998,999))</f>
        <v/>
      </c>
      <c r="K80" s="14" t="str">
        <f>TRIM(MID(SUBSTITUTE($C80,",",REPT(" ",999)),COLUMNS($C:I)*999-998,999))</f>
        <v/>
      </c>
      <c r="L80" s="14" t="str">
        <f>TRIM(MID(SUBSTITUTE($C80,",",REPT(" ",999)),COLUMNS($C:J)*999-998,999))</f>
        <v/>
      </c>
      <c r="P80" t="str">
        <f t="shared" si="3"/>
        <v/>
      </c>
    </row>
    <row r="81" spans="2:16">
      <c r="B81" s="166" t="s">
        <v>81</v>
      </c>
      <c r="C81" s="162"/>
      <c r="D81" s="160" t="str">
        <f t="shared" si="2"/>
        <v/>
      </c>
      <c r="E81" s="14" t="str">
        <f>TRIM(MID(SUBSTITUTE($C81,",",REPT(" ",999)),COLUMNS($C:C)*999-998,999))</f>
        <v/>
      </c>
      <c r="F81" s="14" t="str">
        <f>TRIM(MID(SUBSTITUTE($C81,",",REPT(" ",999)),COLUMNS($C:D)*999-998,999))</f>
        <v/>
      </c>
      <c r="G81" s="14" t="str">
        <f>TRIM(MID(SUBSTITUTE($C81,",",REPT(" ",999)),COLUMNS($C:E)*999-998,999))</f>
        <v/>
      </c>
      <c r="H81" s="14" t="str">
        <f>TRIM(MID(SUBSTITUTE($C81,",",REPT(" ",999)),COLUMNS($C:F)*999-998,999))</f>
        <v/>
      </c>
      <c r="I81" s="14" t="str">
        <f>TRIM(MID(SUBSTITUTE($C81,",",REPT(" ",999)),COLUMNS($C:G)*999-998,999))</f>
        <v/>
      </c>
      <c r="J81" s="14" t="str">
        <f>TRIM(MID(SUBSTITUTE($C81,",",REPT(" ",999)),COLUMNS($C:H)*999-998,999))</f>
        <v/>
      </c>
      <c r="K81" s="14" t="str">
        <f>TRIM(MID(SUBSTITUTE($C81,",",REPT(" ",999)),COLUMNS($C:I)*999-998,999))</f>
        <v/>
      </c>
      <c r="L81" s="14" t="str">
        <f>TRIM(MID(SUBSTITUTE($C81,",",REPT(" ",999)),COLUMNS($C:J)*999-998,999))</f>
        <v/>
      </c>
      <c r="P81" t="str">
        <f t="shared" si="3"/>
        <v/>
      </c>
    </row>
    <row r="82" spans="2:16">
      <c r="B82" s="166" t="s">
        <v>82</v>
      </c>
      <c r="C82" s="162"/>
      <c r="D82" s="160" t="str">
        <f t="shared" si="2"/>
        <v/>
      </c>
      <c r="E82" s="14" t="str">
        <f>TRIM(MID(SUBSTITUTE($C82,",",REPT(" ",999)),COLUMNS($C:C)*999-998,999))</f>
        <v/>
      </c>
      <c r="F82" s="14" t="str">
        <f>TRIM(MID(SUBSTITUTE($C82,",",REPT(" ",999)),COLUMNS($C:D)*999-998,999))</f>
        <v/>
      </c>
      <c r="G82" s="14" t="str">
        <f>TRIM(MID(SUBSTITUTE($C82,",",REPT(" ",999)),COLUMNS($C:E)*999-998,999))</f>
        <v/>
      </c>
      <c r="H82" s="14" t="str">
        <f>TRIM(MID(SUBSTITUTE($C82,",",REPT(" ",999)),COLUMNS($C:F)*999-998,999))</f>
        <v/>
      </c>
      <c r="I82" s="14" t="str">
        <f>TRIM(MID(SUBSTITUTE($C82,",",REPT(" ",999)),COLUMNS($C:G)*999-998,999))</f>
        <v/>
      </c>
      <c r="J82" s="14" t="str">
        <f>TRIM(MID(SUBSTITUTE($C82,",",REPT(" ",999)),COLUMNS($C:H)*999-998,999))</f>
        <v/>
      </c>
      <c r="K82" s="14" t="str">
        <f>TRIM(MID(SUBSTITUTE($C82,",",REPT(" ",999)),COLUMNS($C:I)*999-998,999))</f>
        <v/>
      </c>
      <c r="L82" s="14" t="str">
        <f>TRIM(MID(SUBSTITUTE($C82,",",REPT(" ",999)),COLUMNS($C:J)*999-998,999))</f>
        <v/>
      </c>
      <c r="P82" t="str">
        <f t="shared" si="3"/>
        <v/>
      </c>
    </row>
    <row r="83" spans="2:16">
      <c r="B83" s="166" t="s">
        <v>83</v>
      </c>
      <c r="C83" s="162"/>
      <c r="D83" s="160" t="str">
        <f t="shared" si="2"/>
        <v/>
      </c>
      <c r="E83" s="14" t="str">
        <f>TRIM(MID(SUBSTITUTE($C83,",",REPT(" ",999)),COLUMNS($C:C)*999-998,999))</f>
        <v/>
      </c>
      <c r="F83" s="14" t="str">
        <f>TRIM(MID(SUBSTITUTE($C83,",",REPT(" ",999)),COLUMNS($C:D)*999-998,999))</f>
        <v/>
      </c>
      <c r="G83" s="14" t="str">
        <f>TRIM(MID(SUBSTITUTE($C83,",",REPT(" ",999)),COLUMNS($C:E)*999-998,999))</f>
        <v/>
      </c>
      <c r="H83" s="14" t="str">
        <f>TRIM(MID(SUBSTITUTE($C83,",",REPT(" ",999)),COLUMNS($C:F)*999-998,999))</f>
        <v/>
      </c>
      <c r="I83" s="14" t="str">
        <f>TRIM(MID(SUBSTITUTE($C83,",",REPT(" ",999)),COLUMNS($C:G)*999-998,999))</f>
        <v/>
      </c>
      <c r="J83" s="14" t="str">
        <f>TRIM(MID(SUBSTITUTE($C83,",",REPT(" ",999)),COLUMNS($C:H)*999-998,999))</f>
        <v/>
      </c>
      <c r="K83" s="14" t="str">
        <f>TRIM(MID(SUBSTITUTE($C83,",",REPT(" ",999)),COLUMNS($C:I)*999-998,999))</f>
        <v/>
      </c>
      <c r="L83" s="14" t="str">
        <f>TRIM(MID(SUBSTITUTE($C83,",",REPT(" ",999)),COLUMNS($C:J)*999-998,999))</f>
        <v/>
      </c>
      <c r="P83" t="str">
        <f t="shared" si="3"/>
        <v/>
      </c>
    </row>
    <row r="84" spans="2:16">
      <c r="B84" s="166" t="s">
        <v>84</v>
      </c>
      <c r="C84" s="162"/>
      <c r="D84" s="160" t="str">
        <f t="shared" si="2"/>
        <v/>
      </c>
      <c r="E84" s="14" t="str">
        <f>TRIM(MID(SUBSTITUTE($C84,",",REPT(" ",999)),COLUMNS($C:C)*999-998,999))</f>
        <v/>
      </c>
      <c r="F84" s="14" t="str">
        <f>TRIM(MID(SUBSTITUTE($C84,",",REPT(" ",999)),COLUMNS($C:D)*999-998,999))</f>
        <v/>
      </c>
      <c r="G84" s="14" t="str">
        <f>TRIM(MID(SUBSTITUTE($C84,",",REPT(" ",999)),COLUMNS($C:E)*999-998,999))</f>
        <v/>
      </c>
      <c r="H84" s="14" t="str">
        <f>TRIM(MID(SUBSTITUTE($C84,",",REPT(" ",999)),COLUMNS($C:F)*999-998,999))</f>
        <v/>
      </c>
      <c r="I84" s="14" t="str">
        <f>TRIM(MID(SUBSTITUTE($C84,",",REPT(" ",999)),COLUMNS($C:G)*999-998,999))</f>
        <v/>
      </c>
      <c r="J84" s="14" t="str">
        <f>TRIM(MID(SUBSTITUTE($C84,",",REPT(" ",999)),COLUMNS($C:H)*999-998,999))</f>
        <v/>
      </c>
      <c r="K84" s="14" t="str">
        <f>TRIM(MID(SUBSTITUTE($C84,",",REPT(" ",999)),COLUMNS($C:I)*999-998,999))</f>
        <v/>
      </c>
      <c r="L84" s="14" t="str">
        <f>TRIM(MID(SUBSTITUTE($C84,",",REPT(" ",999)),COLUMNS($C:J)*999-998,999))</f>
        <v/>
      </c>
      <c r="P84" t="str">
        <f t="shared" si="3"/>
        <v/>
      </c>
    </row>
    <row r="85" spans="2:16">
      <c r="B85" s="167" t="s">
        <v>85</v>
      </c>
      <c r="C85" s="163"/>
      <c r="D85" s="160" t="str">
        <f t="shared" si="2"/>
        <v/>
      </c>
      <c r="E85" s="14" t="str">
        <f>TRIM(MID(SUBSTITUTE($C85,",",REPT(" ",999)),COLUMNS($C:C)*999-998,999))</f>
        <v/>
      </c>
      <c r="F85" s="14" t="str">
        <f>TRIM(MID(SUBSTITUTE($C85,",",REPT(" ",999)),COLUMNS($C:D)*999-998,999))</f>
        <v/>
      </c>
      <c r="G85" s="14" t="str">
        <f>TRIM(MID(SUBSTITUTE($C85,",",REPT(" ",999)),COLUMNS($C:E)*999-998,999))</f>
        <v/>
      </c>
      <c r="H85" s="14" t="str">
        <f>TRIM(MID(SUBSTITUTE($C85,",",REPT(" ",999)),COLUMNS($C:F)*999-998,999))</f>
        <v/>
      </c>
      <c r="I85" s="14" t="str">
        <f>TRIM(MID(SUBSTITUTE($C85,",",REPT(" ",999)),COLUMNS($C:G)*999-998,999))</f>
        <v/>
      </c>
      <c r="J85" s="14" t="str">
        <f>TRIM(MID(SUBSTITUTE($C85,",",REPT(" ",999)),COLUMNS($C:H)*999-998,999))</f>
        <v/>
      </c>
      <c r="K85" s="14" t="str">
        <f>TRIM(MID(SUBSTITUTE($C85,",",REPT(" ",999)),COLUMNS($C:I)*999-998,999))</f>
        <v/>
      </c>
      <c r="L85" s="14" t="str">
        <f>TRIM(MID(SUBSTITUTE($C85,",",REPT(" ",999)),COLUMNS($C:J)*999-998,999))</f>
        <v/>
      </c>
      <c r="P85" t="str">
        <f t="shared" si="3"/>
        <v/>
      </c>
    </row>
    <row r="86" spans="2:16">
      <c r="B86" s="166" t="s">
        <v>86</v>
      </c>
      <c r="C86" s="162"/>
      <c r="D86" s="160" t="str">
        <f t="shared" si="2"/>
        <v/>
      </c>
      <c r="E86" s="14" t="str">
        <f>TRIM(MID(SUBSTITUTE($C86,",",REPT(" ",999)),COLUMNS($C:C)*999-998,999))</f>
        <v/>
      </c>
      <c r="F86" s="14" t="str">
        <f>TRIM(MID(SUBSTITUTE($C86,",",REPT(" ",999)),COLUMNS($C:D)*999-998,999))</f>
        <v/>
      </c>
      <c r="G86" s="14" t="str">
        <f>TRIM(MID(SUBSTITUTE($C86,",",REPT(" ",999)),COLUMNS($C:E)*999-998,999))</f>
        <v/>
      </c>
      <c r="H86" s="14" t="str">
        <f>TRIM(MID(SUBSTITUTE($C86,",",REPT(" ",999)),COLUMNS($C:F)*999-998,999))</f>
        <v/>
      </c>
      <c r="I86" s="14" t="str">
        <f>TRIM(MID(SUBSTITUTE($C86,",",REPT(" ",999)),COLUMNS($C:G)*999-998,999))</f>
        <v/>
      </c>
      <c r="J86" s="14" t="str">
        <f>TRIM(MID(SUBSTITUTE($C86,",",REPT(" ",999)),COLUMNS($C:H)*999-998,999))</f>
        <v/>
      </c>
      <c r="K86" s="14" t="str">
        <f>TRIM(MID(SUBSTITUTE($C86,",",REPT(" ",999)),COLUMNS($C:I)*999-998,999))</f>
        <v/>
      </c>
      <c r="L86" s="14" t="str">
        <f>TRIM(MID(SUBSTITUTE($C86,",",REPT(" ",999)),COLUMNS($C:J)*999-998,999))</f>
        <v/>
      </c>
      <c r="P86" t="str">
        <f t="shared" si="3"/>
        <v/>
      </c>
    </row>
    <row r="87" spans="2:16">
      <c r="B87" s="166" t="s">
        <v>87</v>
      </c>
      <c r="C87" s="162"/>
      <c r="D87" s="160" t="str">
        <f t="shared" si="2"/>
        <v/>
      </c>
      <c r="E87" s="14" t="str">
        <f>TRIM(MID(SUBSTITUTE($C87,",",REPT(" ",999)),COLUMNS($C:C)*999-998,999))</f>
        <v/>
      </c>
      <c r="F87" s="14" t="str">
        <f>TRIM(MID(SUBSTITUTE($C87,",",REPT(" ",999)),COLUMNS($C:D)*999-998,999))</f>
        <v/>
      </c>
      <c r="G87" s="14" t="str">
        <f>TRIM(MID(SUBSTITUTE($C87,",",REPT(" ",999)),COLUMNS($C:E)*999-998,999))</f>
        <v/>
      </c>
      <c r="H87" s="14" t="str">
        <f>TRIM(MID(SUBSTITUTE($C87,",",REPT(" ",999)),COLUMNS($C:F)*999-998,999))</f>
        <v/>
      </c>
      <c r="I87" s="14" t="str">
        <f>TRIM(MID(SUBSTITUTE($C87,",",REPT(" ",999)),COLUMNS($C:G)*999-998,999))</f>
        <v/>
      </c>
      <c r="J87" s="14" t="str">
        <f>TRIM(MID(SUBSTITUTE($C87,",",REPT(" ",999)),COLUMNS($C:H)*999-998,999))</f>
        <v/>
      </c>
      <c r="K87" s="14" t="str">
        <f>TRIM(MID(SUBSTITUTE($C87,",",REPT(" ",999)),COLUMNS($C:I)*999-998,999))</f>
        <v/>
      </c>
      <c r="L87" s="14" t="str">
        <f>TRIM(MID(SUBSTITUTE($C87,",",REPT(" ",999)),COLUMNS($C:J)*999-998,999))</f>
        <v/>
      </c>
      <c r="P87" t="str">
        <f t="shared" si="3"/>
        <v/>
      </c>
    </row>
    <row r="88" spans="2:16">
      <c r="B88" s="166" t="s">
        <v>88</v>
      </c>
      <c r="C88" s="162"/>
      <c r="D88" s="160" t="str">
        <f t="shared" si="2"/>
        <v/>
      </c>
      <c r="E88" s="14" t="str">
        <f>TRIM(MID(SUBSTITUTE($C88,",",REPT(" ",999)),COLUMNS($C:C)*999-998,999))</f>
        <v/>
      </c>
      <c r="F88" s="14" t="str">
        <f>TRIM(MID(SUBSTITUTE($C88,",",REPT(" ",999)),COLUMNS($C:D)*999-998,999))</f>
        <v/>
      </c>
      <c r="G88" s="14" t="str">
        <f>TRIM(MID(SUBSTITUTE($C88,",",REPT(" ",999)),COLUMNS($C:E)*999-998,999))</f>
        <v/>
      </c>
      <c r="H88" s="14" t="str">
        <f>TRIM(MID(SUBSTITUTE($C88,",",REPT(" ",999)),COLUMNS($C:F)*999-998,999))</f>
        <v/>
      </c>
      <c r="I88" s="14" t="str">
        <f>TRIM(MID(SUBSTITUTE($C88,",",REPT(" ",999)),COLUMNS($C:G)*999-998,999))</f>
        <v/>
      </c>
      <c r="J88" s="14" t="str">
        <f>TRIM(MID(SUBSTITUTE($C88,",",REPT(" ",999)),COLUMNS($C:H)*999-998,999))</f>
        <v/>
      </c>
      <c r="K88" s="14" t="str">
        <f>TRIM(MID(SUBSTITUTE($C88,",",REPT(" ",999)),COLUMNS($C:I)*999-998,999))</f>
        <v/>
      </c>
      <c r="L88" s="14" t="str">
        <f>TRIM(MID(SUBSTITUTE($C88,",",REPT(" ",999)),COLUMNS($C:J)*999-998,999))</f>
        <v/>
      </c>
      <c r="P88" t="str">
        <f t="shared" si="3"/>
        <v/>
      </c>
    </row>
    <row r="89" spans="2:16">
      <c r="B89" s="166" t="s">
        <v>89</v>
      </c>
      <c r="C89" s="162"/>
      <c r="D89" s="160" t="str">
        <f t="shared" si="2"/>
        <v/>
      </c>
      <c r="E89" s="14" t="str">
        <f>TRIM(MID(SUBSTITUTE($C89,",",REPT(" ",999)),COLUMNS($C:C)*999-998,999))</f>
        <v/>
      </c>
      <c r="F89" s="14" t="str">
        <f>TRIM(MID(SUBSTITUTE($C89,",",REPT(" ",999)),COLUMNS($C:D)*999-998,999))</f>
        <v/>
      </c>
      <c r="G89" s="14" t="str">
        <f>TRIM(MID(SUBSTITUTE($C89,",",REPT(" ",999)),COLUMNS($C:E)*999-998,999))</f>
        <v/>
      </c>
      <c r="H89" s="14" t="str">
        <f>TRIM(MID(SUBSTITUTE($C89,",",REPT(" ",999)),COLUMNS($C:F)*999-998,999))</f>
        <v/>
      </c>
      <c r="I89" s="14" t="str">
        <f>TRIM(MID(SUBSTITUTE($C89,",",REPT(" ",999)),COLUMNS($C:G)*999-998,999))</f>
        <v/>
      </c>
      <c r="J89" s="14" t="str">
        <f>TRIM(MID(SUBSTITUTE($C89,",",REPT(" ",999)),COLUMNS($C:H)*999-998,999))</f>
        <v/>
      </c>
      <c r="K89" s="14" t="str">
        <f>TRIM(MID(SUBSTITUTE($C89,",",REPT(" ",999)),COLUMNS($C:I)*999-998,999))</f>
        <v/>
      </c>
      <c r="L89" s="14" t="str">
        <f>TRIM(MID(SUBSTITUTE($C89,",",REPT(" ",999)),COLUMNS($C:J)*999-998,999))</f>
        <v/>
      </c>
      <c r="P89" t="str">
        <f t="shared" si="3"/>
        <v/>
      </c>
    </row>
    <row r="90" spans="2:16">
      <c r="B90" s="166" t="s">
        <v>90</v>
      </c>
      <c r="C90" s="162"/>
      <c r="D90" s="160" t="str">
        <f t="shared" si="2"/>
        <v/>
      </c>
      <c r="E90" s="14" t="str">
        <f>TRIM(MID(SUBSTITUTE($C90,",",REPT(" ",999)),COLUMNS($C:C)*999-998,999))</f>
        <v/>
      </c>
      <c r="F90" s="14" t="str">
        <f>TRIM(MID(SUBSTITUTE($C90,",",REPT(" ",999)),COLUMNS($C:D)*999-998,999))</f>
        <v/>
      </c>
      <c r="G90" s="14" t="str">
        <f>TRIM(MID(SUBSTITUTE($C90,",",REPT(" ",999)),COLUMNS($C:E)*999-998,999))</f>
        <v/>
      </c>
      <c r="H90" s="14" t="str">
        <f>TRIM(MID(SUBSTITUTE($C90,",",REPT(" ",999)),COLUMNS($C:F)*999-998,999))</f>
        <v/>
      </c>
      <c r="I90" s="14" t="str">
        <f>TRIM(MID(SUBSTITUTE($C90,",",REPT(" ",999)),COLUMNS($C:G)*999-998,999))</f>
        <v/>
      </c>
      <c r="J90" s="14" t="str">
        <f>TRIM(MID(SUBSTITUTE($C90,",",REPT(" ",999)),COLUMNS($C:H)*999-998,999))</f>
        <v/>
      </c>
      <c r="K90" s="14" t="str">
        <f>TRIM(MID(SUBSTITUTE($C90,",",REPT(" ",999)),COLUMNS($C:I)*999-998,999))</f>
        <v/>
      </c>
      <c r="L90" s="14" t="str">
        <f>TRIM(MID(SUBSTITUTE($C90,",",REPT(" ",999)),COLUMNS($C:J)*999-998,999))</f>
        <v/>
      </c>
      <c r="P90" t="str">
        <f t="shared" si="3"/>
        <v/>
      </c>
    </row>
    <row r="91" spans="2:16" ht="15.75" thickBot="1">
      <c r="B91" s="169" t="s">
        <v>91</v>
      </c>
      <c r="C91" s="164"/>
      <c r="D91" s="160" t="str">
        <f t="shared" si="2"/>
        <v/>
      </c>
      <c r="E91" s="14" t="str">
        <f>TRIM(MID(SUBSTITUTE($C91,",",REPT(" ",999)),COLUMNS($C:C)*999-998,999))</f>
        <v/>
      </c>
      <c r="F91" s="14" t="str">
        <f>TRIM(MID(SUBSTITUTE($C91,",",REPT(" ",999)),COLUMNS($C:D)*999-998,999))</f>
        <v/>
      </c>
      <c r="G91" s="14" t="str">
        <f>TRIM(MID(SUBSTITUTE($C91,",",REPT(" ",999)),COLUMNS($C:E)*999-998,999))</f>
        <v/>
      </c>
      <c r="H91" s="14" t="str">
        <f>TRIM(MID(SUBSTITUTE($C91,",",REPT(" ",999)),COLUMNS($C:F)*999-998,999))</f>
        <v/>
      </c>
      <c r="I91" s="14" t="str">
        <f>TRIM(MID(SUBSTITUTE($C91,",",REPT(" ",999)),COLUMNS($C:G)*999-998,999))</f>
        <v/>
      </c>
      <c r="J91" s="14" t="str">
        <f>TRIM(MID(SUBSTITUTE($C91,",",REPT(" ",999)),COLUMNS($C:H)*999-998,999))</f>
        <v/>
      </c>
      <c r="K91" s="14" t="str">
        <f>TRIM(MID(SUBSTITUTE($C91,",",REPT(" ",999)),COLUMNS($C:I)*999-998,999))</f>
        <v/>
      </c>
      <c r="L91" s="14" t="str">
        <f>TRIM(MID(SUBSTITUTE($C91,",",REPT(" ",999)),COLUMNS($C:J)*999-998,999))</f>
        <v/>
      </c>
      <c r="P91" t="str">
        <f t="shared" si="3"/>
        <v/>
      </c>
    </row>
    <row r="92" spans="2:16">
      <c r="C92" s="5"/>
      <c r="D92" t="str">
        <f t="shared" si="2"/>
        <v/>
      </c>
      <c r="E92" s="14" t="str">
        <f>TRIM(MID(SUBSTITUTE($C92,",",REPT(" ",999)),COLUMNS($C:C)*999-998,999))</f>
        <v/>
      </c>
      <c r="F92" s="14" t="str">
        <f>TRIM(MID(SUBSTITUTE($C92,",",REPT(" ",999)),COLUMNS($C:D)*999-998,999))</f>
        <v/>
      </c>
      <c r="G92" s="14" t="str">
        <f>TRIM(MID(SUBSTITUTE($C92,",",REPT(" ",999)),COLUMNS($C:E)*999-998,999))</f>
        <v/>
      </c>
      <c r="H92" s="14" t="str">
        <f>TRIM(MID(SUBSTITUTE($C92,",",REPT(" ",999)),COLUMNS($C:F)*999-998,999))</f>
        <v/>
      </c>
      <c r="I92" s="14" t="str">
        <f>TRIM(MID(SUBSTITUTE($C92,",",REPT(" ",999)),COLUMNS($C:G)*999-998,999))</f>
        <v/>
      </c>
      <c r="J92" s="14" t="str">
        <f>TRIM(MID(SUBSTITUTE($C92,",",REPT(" ",999)),COLUMNS($C:H)*999-998,999))</f>
        <v/>
      </c>
      <c r="K92" s="14" t="str">
        <f>TRIM(MID(SUBSTITUTE($C92,",",REPT(" ",999)),COLUMNS($C:I)*999-998,999))</f>
        <v/>
      </c>
      <c r="L92" s="14" t="str">
        <f>TRIM(MID(SUBSTITUTE($C92,",",REPT(" ",999)),COLUMNS($C:J)*999-998,999))</f>
        <v/>
      </c>
      <c r="P92" t="str">
        <f t="shared" si="3"/>
        <v/>
      </c>
    </row>
    <row r="93" spans="2:16">
      <c r="P93" t="str">
        <f t="shared" ref="P93" si="4">IF(LEN(L93)=0,"",_xlfn.TEXTJOIN(":",TRUE,J93,L93))</f>
        <v/>
      </c>
    </row>
  </sheetData>
  <sheetProtection algorithmName="SHA-512" hashValue="OsBaXzRubZCWayuAAin7pHfn6sLiuloPBRB4SsoA5PStquJyGjiRliuEtefCVKdquKZB17aU0CmMuoTKxj3jZA==" saltValue="2b3638AHmuMeqZ36wE2YgQ==" spinCount="100000" sheet="1" selectLockedCells="1"/>
  <protectedRanges>
    <protectedRange sqref="C5:C92" name="Range1"/>
  </protectedRanges>
  <phoneticPr fontId="11" type="noConversion"/>
  <conditionalFormatting sqref="D6:D91">
    <cfRule type="cellIs" dxfId="1" priority="1" operator="equal">
      <formula>"Check Well Position"</formula>
    </cfRule>
  </conditionalFormatting>
  <pageMargins left="0.7" right="0.7" top="0.75" bottom="0.75" header="0.3" footer="0.3"/>
  <pageSetup orientation="portrait" horizontalDpi="3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F5E41-A3AD-4563-8193-B945B98A280C}">
  <sheetPr>
    <tabColor theme="8" tint="-0.499984740745262"/>
  </sheetPr>
  <dimension ref="A1:U34"/>
  <sheetViews>
    <sheetView showZeros="0" view="pageLayout" zoomScale="70" zoomScaleNormal="100" zoomScalePageLayoutView="70" workbookViewId="0">
      <selection activeCell="L9" sqref="L9"/>
    </sheetView>
  </sheetViews>
  <sheetFormatPr defaultColWidth="4.28515625" defaultRowHeight="15"/>
  <cols>
    <col min="1" max="1" width="3.28515625" style="5" customWidth="1"/>
    <col min="2" max="2" width="4.85546875" style="5" customWidth="1"/>
    <col min="3" max="14" width="12.42578125" style="5" customWidth="1"/>
    <col min="15" max="15" width="9.140625" style="5" customWidth="1"/>
    <col min="16" max="16384" width="4.28515625" style="5"/>
  </cols>
  <sheetData>
    <row r="1" spans="1:14" ht="15.75">
      <c r="B1" s="193" t="str">
        <f>'Puncher Output'!E5</f>
        <v/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</row>
    <row r="2" spans="1:14" customFormat="1" ht="24" customHeight="1">
      <c r="B2" s="6"/>
      <c r="C2" s="6">
        <v>1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  <c r="L2" s="6">
        <v>10</v>
      </c>
      <c r="M2" s="6">
        <v>11</v>
      </c>
      <c r="N2" s="6">
        <v>12</v>
      </c>
    </row>
    <row r="3" spans="1:14" ht="54.75" customHeight="1">
      <c r="B3" s="6" t="s">
        <v>92</v>
      </c>
      <c r="C3" s="154"/>
      <c r="D3" s="155" t="str" cm="1">
        <f t="array" ref="D3:D10">'Puncher Output'!J10:J17</f>
        <v/>
      </c>
      <c r="E3" s="155" t="str" cm="1">
        <f t="array" ref="E3:E10">'Puncher Output'!J18:J25</f>
        <v/>
      </c>
      <c r="F3" s="155" t="str">
        <f>'Puncher Output'!J26</f>
        <v/>
      </c>
      <c r="G3" s="155" t="str" cm="1">
        <f t="array" ref="G3:G10">'Puncher Output'!J33:J40</f>
        <v/>
      </c>
      <c r="H3" s="155" t="str">
        <f>'Puncher Output'!J41</f>
        <v/>
      </c>
      <c r="I3" s="155" t="str">
        <f>'Puncher Output'!J49</f>
        <v/>
      </c>
      <c r="J3" s="155" t="str">
        <f>'Puncher Output'!J56</f>
        <v/>
      </c>
      <c r="K3" s="155" t="str">
        <f>'Puncher Output'!J64</f>
        <v/>
      </c>
      <c r="L3" s="155" t="str">
        <f>'Puncher Output'!J72</f>
        <v/>
      </c>
      <c r="M3" s="156" t="str">
        <f>'Puncher Output'!J79</f>
        <v/>
      </c>
      <c r="N3" s="156" t="str">
        <f>'Puncher Output'!J87</f>
        <v/>
      </c>
    </row>
    <row r="4" spans="1:14" ht="54.75" customHeight="1">
      <c r="B4" s="6" t="s">
        <v>93</v>
      </c>
      <c r="C4" s="155"/>
      <c r="D4" s="155" t="str">
        <v/>
      </c>
      <c r="E4" s="155" t="str">
        <v/>
      </c>
      <c r="F4" s="154"/>
      <c r="G4" s="155" t="str">
        <v/>
      </c>
      <c r="H4" s="155" t="str">
        <f>'Puncher Output'!J42</f>
        <v/>
      </c>
      <c r="I4" s="155" t="str">
        <f>'Puncher Output'!J50</f>
        <v/>
      </c>
      <c r="J4" s="155" t="str">
        <f>'Puncher Output'!J57</f>
        <v/>
      </c>
      <c r="K4" s="155" t="str">
        <f>'Puncher Output'!J65</f>
        <v/>
      </c>
      <c r="L4" s="155" t="str">
        <f>'Puncher Output'!J73</f>
        <v/>
      </c>
      <c r="M4" s="156" t="str">
        <f>'Puncher Output'!J80</f>
        <v/>
      </c>
      <c r="N4" s="156" t="str">
        <f>'Puncher Output'!J88</f>
        <v/>
      </c>
    </row>
    <row r="5" spans="1:14" ht="54.75" customHeight="1">
      <c r="B5" s="6" t="s">
        <v>94</v>
      </c>
      <c r="C5" s="155"/>
      <c r="D5" s="155" t="str">
        <v/>
      </c>
      <c r="E5" s="155" t="str">
        <v/>
      </c>
      <c r="F5" s="155" t="str" cm="1">
        <f t="array" ref="F5:F10">'Puncher Output'!J27:J32</f>
        <v/>
      </c>
      <c r="G5" s="155" t="str">
        <v/>
      </c>
      <c r="H5" s="155" t="str">
        <f>'Puncher Output'!J43</f>
        <v/>
      </c>
      <c r="I5" s="155" t="str">
        <f>'Puncher Output'!J51</f>
        <v/>
      </c>
      <c r="J5" s="155" t="str">
        <f>'Puncher Output'!J58</f>
        <v/>
      </c>
      <c r="K5" s="155" t="str">
        <f>'Puncher Output'!J66</f>
        <v/>
      </c>
      <c r="L5" s="155" t="str">
        <f>'Puncher Output'!J74</f>
        <v/>
      </c>
      <c r="M5" s="156" t="str">
        <f>'Puncher Output'!J81</f>
        <v/>
      </c>
      <c r="N5" s="156" t="str">
        <f>'Puncher Output'!J89</f>
        <v/>
      </c>
    </row>
    <row r="6" spans="1:14" ht="54.75" customHeight="1">
      <c r="B6" s="6" t="s">
        <v>95</v>
      </c>
      <c r="C6" s="155"/>
      <c r="D6" s="155" t="str">
        <v/>
      </c>
      <c r="E6" s="155" t="str">
        <v/>
      </c>
      <c r="F6" s="155" t="str">
        <v/>
      </c>
      <c r="G6" s="155" t="str">
        <v/>
      </c>
      <c r="H6" s="155" t="str">
        <f>'Puncher Output'!J44</f>
        <v/>
      </c>
      <c r="I6" s="154"/>
      <c r="J6" s="155" t="str">
        <f>'Puncher Output'!J59</f>
        <v/>
      </c>
      <c r="K6" s="155" t="str">
        <f>'Puncher Output'!J67</f>
        <v/>
      </c>
      <c r="L6" s="155" t="str">
        <f>'Puncher Output'!J75</f>
        <v/>
      </c>
      <c r="M6" s="156" t="str">
        <f>'Puncher Output'!J82</f>
        <v/>
      </c>
      <c r="N6" s="156" t="str">
        <f>'Puncher Output'!J90</f>
        <v/>
      </c>
    </row>
    <row r="7" spans="1:14" ht="54.75" customHeight="1">
      <c r="B7" s="6" t="s">
        <v>96</v>
      </c>
      <c r="C7" s="155" t="str">
        <f>'Puncher Output'!J6</f>
        <v/>
      </c>
      <c r="D7" s="155" t="str">
        <v/>
      </c>
      <c r="E7" s="155" t="str">
        <v/>
      </c>
      <c r="F7" s="155" t="str">
        <v/>
      </c>
      <c r="G7" s="155" t="str">
        <v/>
      </c>
      <c r="H7" s="155" t="str">
        <f>'Puncher Output'!J45</f>
        <v/>
      </c>
      <c r="I7" s="155" t="str">
        <f>'Puncher Output'!J52</f>
        <v/>
      </c>
      <c r="J7" s="155" t="str">
        <f>'Puncher Output'!J60</f>
        <v/>
      </c>
      <c r="K7" s="155" t="str">
        <f>'Puncher Output'!J68</f>
        <v/>
      </c>
      <c r="L7" s="154"/>
      <c r="M7" s="156" t="str">
        <f>'Puncher Output'!J83</f>
        <v/>
      </c>
      <c r="N7" s="156" t="str">
        <f>'Puncher Output'!J91</f>
        <v/>
      </c>
    </row>
    <row r="8" spans="1:14" ht="54.75" customHeight="1">
      <c r="A8" s="5" t="s">
        <v>97</v>
      </c>
      <c r="B8" s="6" t="s">
        <v>98</v>
      </c>
      <c r="C8" s="155" t="str">
        <f>'Puncher Output'!J7</f>
        <v/>
      </c>
      <c r="D8" s="155" t="str">
        <v/>
      </c>
      <c r="E8" s="155" t="str">
        <v/>
      </c>
      <c r="F8" s="155" t="str">
        <v/>
      </c>
      <c r="G8" s="155" t="str">
        <v/>
      </c>
      <c r="H8" s="155" t="str">
        <f>'Puncher Output'!J46</f>
        <v/>
      </c>
      <c r="I8" s="155" t="str">
        <f>'Puncher Output'!J53</f>
        <v/>
      </c>
      <c r="J8" s="155" t="str">
        <f>'Puncher Output'!J61</f>
        <v/>
      </c>
      <c r="K8" s="155" t="str">
        <f>'Puncher Output'!J69</f>
        <v/>
      </c>
      <c r="L8" s="155" t="str">
        <f>'Puncher Output'!J76</f>
        <v/>
      </c>
      <c r="M8" s="156" t="str">
        <f>'Puncher Output'!J84</f>
        <v/>
      </c>
      <c r="N8" s="156"/>
    </row>
    <row r="9" spans="1:14" ht="54.75" customHeight="1">
      <c r="B9" s="6" t="s">
        <v>99</v>
      </c>
      <c r="C9" s="155" t="str">
        <f>'Puncher Output'!J8</f>
        <v/>
      </c>
      <c r="D9" s="155" t="str">
        <v/>
      </c>
      <c r="E9" s="155" t="str">
        <v/>
      </c>
      <c r="F9" s="155" t="str">
        <v/>
      </c>
      <c r="G9" s="155" t="str">
        <v/>
      </c>
      <c r="H9" s="155" t="str">
        <f>'Puncher Output'!J47</f>
        <v/>
      </c>
      <c r="I9" s="155" t="str">
        <f>'Puncher Output'!J54</f>
        <v/>
      </c>
      <c r="J9" s="155" t="str">
        <f>'Puncher Output'!J62</f>
        <v/>
      </c>
      <c r="K9" s="155" t="str">
        <f>'Puncher Output'!J70</f>
        <v/>
      </c>
      <c r="L9" s="155" t="str">
        <f>'Puncher Output'!J77</f>
        <v/>
      </c>
      <c r="M9" s="156" t="str">
        <f>'Puncher Output'!J85</f>
        <v/>
      </c>
      <c r="N9" s="156"/>
    </row>
    <row r="10" spans="1:14" ht="54.75" customHeight="1">
      <c r="B10" s="6" t="s">
        <v>100</v>
      </c>
      <c r="C10" s="155" t="str">
        <f>'Puncher Output'!J9</f>
        <v/>
      </c>
      <c r="D10" s="155" t="str">
        <v/>
      </c>
      <c r="E10" s="155" t="str">
        <v/>
      </c>
      <c r="F10" s="155" t="str">
        <v/>
      </c>
      <c r="G10" s="155" t="str">
        <v/>
      </c>
      <c r="H10" s="155" t="str">
        <f>'Puncher Output'!J48</f>
        <v/>
      </c>
      <c r="I10" s="155" t="str">
        <f>'Puncher Output'!J55</f>
        <v/>
      </c>
      <c r="J10" s="155" t="str">
        <f>'Puncher Output'!J63</f>
        <v/>
      </c>
      <c r="K10" s="155" t="str">
        <f>'Puncher Output'!J71</f>
        <v/>
      </c>
      <c r="L10" s="155" t="str">
        <f>'Puncher Output'!J78</f>
        <v/>
      </c>
      <c r="M10" s="156" t="str">
        <f>'Puncher Output'!J86</f>
        <v/>
      </c>
      <c r="N10" s="156"/>
    </row>
    <row r="11" spans="1:14" ht="12" customHeight="1" thickBot="1"/>
    <row r="12" spans="1:14" ht="15.75" thickBot="1">
      <c r="B12" s="198" t="s">
        <v>101</v>
      </c>
      <c r="C12" s="198"/>
      <c r="D12" s="199"/>
      <c r="E12" s="200"/>
      <c r="F12" s="180"/>
      <c r="G12" s="179" t="s">
        <v>116</v>
      </c>
      <c r="H12" s="199" t="str">
        <f>IF(D12="PowerPlex Fusion",'Lot Numbers'!D6,IF(D12="PowerPlex Y23",'Lot Numbers'!D22,IF(D12="","","")))</f>
        <v/>
      </c>
      <c r="I12" s="200"/>
      <c r="J12" s="243" t="s">
        <v>102</v>
      </c>
      <c r="K12" s="187"/>
      <c r="L12" s="196" t="str">
        <f>IF(D12="PowerPlex Fusion",'Lot Numbers'!D5,IF(D12="PowerPlex Y23",'Lot Numbers'!D21,IF(D12="","","")))</f>
        <v/>
      </c>
      <c r="M12" s="197"/>
    </row>
    <row r="13" spans="1:14" ht="15.75" thickBot="1">
      <c r="B13" s="180"/>
      <c r="C13" s="180"/>
      <c r="D13" s="129"/>
      <c r="E13" s="180"/>
      <c r="F13" s="180"/>
      <c r="G13"/>
      <c r="H13" s="253"/>
      <c r="I13" s="253"/>
      <c r="J13" s="137"/>
      <c r="K13" s="137"/>
      <c r="L13" s="7"/>
      <c r="M13" s="7"/>
    </row>
    <row r="14" spans="1:14" ht="15.75" customHeight="1" thickBot="1">
      <c r="B14" s="187" t="s">
        <v>103</v>
      </c>
      <c r="C14" s="187"/>
      <c r="D14" s="196">
        <f>COUNTIF(C3:N10,"?*")</f>
        <v>0</v>
      </c>
      <c r="E14" s="197"/>
      <c r="F14" s="7"/>
      <c r="G14" s="5" t="s">
        <v>104</v>
      </c>
      <c r="H14" s="194"/>
      <c r="I14" s="195"/>
      <c r="J14" s="7"/>
      <c r="K14" s="27" t="s">
        <v>117</v>
      </c>
      <c r="L14" s="196"/>
      <c r="M14" s="197"/>
    </row>
    <row r="15" spans="1:14" ht="15.75" thickBot="1">
      <c r="B15" s="31"/>
      <c r="C15" s="31"/>
      <c r="D15" s="31"/>
      <c r="E15" s="31"/>
      <c r="F15" s="31"/>
      <c r="G15" s="31"/>
      <c r="H15" s="31"/>
      <c r="I15" s="31"/>
      <c r="J15"/>
      <c r="K15"/>
      <c r="L15"/>
      <c r="M15"/>
      <c r="N15"/>
    </row>
    <row r="16" spans="1:14" ht="15.75" thickBot="1">
      <c r="B16" s="202" t="s">
        <v>118</v>
      </c>
      <c r="C16" s="203"/>
      <c r="D16" s="204" t="s">
        <v>108</v>
      </c>
      <c r="E16" s="203"/>
      <c r="F16" s="204" t="s">
        <v>109</v>
      </c>
      <c r="G16" s="203"/>
      <c r="H16" s="203" t="s">
        <v>110</v>
      </c>
      <c r="I16" s="205"/>
      <c r="J16" s="28"/>
      <c r="K16" s="244" t="str">
        <f>SUBSTITUTE(_xlfn.TEXTJOIN("|",TRUE,'Puncher Output'!P6:P92),"|",CHAR(10))</f>
        <v/>
      </c>
      <c r="L16" s="245"/>
      <c r="M16" s="245"/>
      <c r="N16" s="246"/>
    </row>
    <row r="17" spans="2:21">
      <c r="B17" s="241" t="str">
        <f>IF(D12="PowerPlex Y23",'Lot Numbers'!F22,'Lot Numbers'!F6)</f>
        <v>Water</v>
      </c>
      <c r="C17" s="242"/>
      <c r="D17" s="231" t="str">
        <f>IF($D$12="PowerPlex Fusion",'Lot Numbers'!G6,IF($D$12="Powerplex Y23",'Lot Numbers'!G22,IF($D$12="","","")))</f>
        <v/>
      </c>
      <c r="E17" s="232"/>
      <c r="F17" s="231" t="str">
        <f>IF($D$12="PowerPlex Fusion",'Lot Numbers'!H6,IF($D$12="Powerplex Y23",'Lot Numbers'!H22,IF($D$12="","","")))</f>
        <v/>
      </c>
      <c r="G17" s="232"/>
      <c r="H17" s="233" t="e">
        <f>$D$14*F17+($H$14*$D$14*F17)</f>
        <v>#VALUE!</v>
      </c>
      <c r="I17" s="234"/>
      <c r="J17"/>
      <c r="K17" s="247"/>
      <c r="L17" s="248"/>
      <c r="M17" s="248"/>
      <c r="N17" s="249"/>
    </row>
    <row r="18" spans="2:21">
      <c r="B18" s="235" t="str">
        <f>IF(D12="PowerPlex Y23",'Lot Numbers'!F23,'Lot Numbers'!F7)</f>
        <v>5X Master Mix</v>
      </c>
      <c r="C18" s="236"/>
      <c r="D18" s="231" t="str">
        <f>IF($D$12="PowerPlex Fusion",'Lot Numbers'!G7,IF($D$12="Powerplex Y23",'Lot Numbers'!G23,IF($D$12="","","")))</f>
        <v/>
      </c>
      <c r="E18" s="232"/>
      <c r="F18" s="231" t="str">
        <f>IF($D$12="PowerPlex Fusion",'Lot Numbers'!H7,IF($D$12="Powerplex Y23",'Lot Numbers'!H23,IF($D$12="","","")))</f>
        <v/>
      </c>
      <c r="G18" s="232"/>
      <c r="H18" s="233" t="e">
        <f t="shared" ref="H18:H20" si="0">$D$14*F18+($H$14*$D$14*F18)</f>
        <v>#VALUE!</v>
      </c>
      <c r="I18" s="234"/>
      <c r="J18" s="27"/>
      <c r="K18" s="247"/>
      <c r="L18" s="248"/>
      <c r="M18" s="248"/>
      <c r="N18" s="249"/>
    </row>
    <row r="19" spans="2:21">
      <c r="B19" s="235" t="str">
        <f>IF(D12="PowerPlex Y23",'Lot Numbers'!F24,'Lot Numbers'!F8)</f>
        <v>5X Primer Pair Mix</v>
      </c>
      <c r="C19" s="236"/>
      <c r="D19" s="231" t="str">
        <f>IF($D$12="PowerPlex Fusion",'Lot Numbers'!G8,IF($D$12="Powerplex Y23",'Lot Numbers'!G24,IF($D$12="","","")))</f>
        <v/>
      </c>
      <c r="E19" s="232"/>
      <c r="F19" s="231" t="str">
        <f>IF($D$12="PowerPlex Fusion",'Lot Numbers'!H8,IF($D$12="Powerplex Y23",'Lot Numbers'!H24,IF($D$12="","","")))</f>
        <v/>
      </c>
      <c r="G19" s="232"/>
      <c r="H19" s="233" t="e">
        <f t="shared" si="0"/>
        <v>#VALUE!</v>
      </c>
      <c r="I19" s="234"/>
      <c r="J19" s="9"/>
      <c r="K19" s="247"/>
      <c r="L19" s="248"/>
      <c r="M19" s="248"/>
      <c r="N19" s="249"/>
    </row>
    <row r="20" spans="2:21">
      <c r="B20" s="235" t="str">
        <f>IF(D12="PowerPlex Y23",'Lot Numbers'!F25,'Lot Numbers'!F9)</f>
        <v>5X AmpSolution</v>
      </c>
      <c r="C20" s="236"/>
      <c r="D20" s="231" t="str">
        <f>IF($D$12="PowerPlex Fusion",'Lot Numbers'!G9,IF($D$12="Powerplex Y23",'Lot Numbers'!G25,IF($D$12="","","")))</f>
        <v/>
      </c>
      <c r="E20" s="232"/>
      <c r="F20" s="231" t="str">
        <f>IF($D$12="PowerPlex Fusion",'Lot Numbers'!H9,IF($D$12="Powerplex Y23",'Lot Numbers'!H25,IF($D$12="","","")))</f>
        <v/>
      </c>
      <c r="G20" s="232"/>
      <c r="H20" s="233" t="e">
        <f t="shared" si="0"/>
        <v>#VALUE!</v>
      </c>
      <c r="I20" s="234"/>
      <c r="J20" s="1"/>
      <c r="K20" s="247"/>
      <c r="L20" s="248"/>
      <c r="M20" s="248"/>
      <c r="N20" s="249"/>
      <c r="O20" s="1"/>
      <c r="P20" s="1"/>
      <c r="Q20" s="1"/>
      <c r="R20" s="1"/>
      <c r="S20" s="1"/>
      <c r="T20" s="1"/>
    </row>
    <row r="21" spans="2:21" ht="15.75" customHeight="1" thickBot="1">
      <c r="B21" s="238" t="str">
        <f>IF($D$12="PowerPlex Y23",'Lot Numbers'!F26,'Lot Numbers'!F10)</f>
        <v>Dispense 12.5ul of reaction mix into each well</v>
      </c>
      <c r="C21" s="239"/>
      <c r="D21" s="239"/>
      <c r="E21" s="239"/>
      <c r="F21" s="239"/>
      <c r="G21" s="239"/>
      <c r="H21" s="239"/>
      <c r="I21" s="240"/>
      <c r="K21" s="250"/>
      <c r="L21" s="251"/>
      <c r="M21" s="251"/>
      <c r="N21" s="252"/>
      <c r="O21" s="1"/>
      <c r="P21" s="1"/>
      <c r="Q21" s="1"/>
      <c r="R21" s="1"/>
      <c r="S21" s="1"/>
      <c r="T21" s="1"/>
      <c r="U21" s="1"/>
    </row>
    <row r="22" spans="2:21" ht="15.75" thickBot="1">
      <c r="B22" s="219" t="s">
        <v>119</v>
      </c>
      <c r="C22" s="220"/>
      <c r="D22" s="220" t="s">
        <v>108</v>
      </c>
      <c r="E22" s="220"/>
      <c r="F22" s="221" t="str">
        <f>IF(D12="PowerPlex Fusion",'Lot Numbers'!D14,IF(D12="PowerPlex Y23",'Lot Numbers'!D28,IF(D12="","","")))</f>
        <v/>
      </c>
      <c r="G22" s="221"/>
      <c r="H22" s="221"/>
      <c r="I22" s="237"/>
      <c r="K22" s="35"/>
      <c r="L22" s="4" t="s">
        <v>113</v>
      </c>
      <c r="M22" s="191" t="str">
        <f>UPPER('Puncher Output'!F6)</f>
        <v/>
      </c>
      <c r="N22" s="192"/>
    </row>
    <row r="23" spans="2:21" ht="15.75" thickBot="1">
      <c r="B23" s="222" t="s">
        <v>120</v>
      </c>
      <c r="C23" s="223"/>
      <c r="D23" s="223"/>
      <c r="E23" s="223"/>
      <c r="F23" s="223"/>
      <c r="G23" s="223"/>
      <c r="H23" s="223"/>
      <c r="I23" s="224"/>
      <c r="J23" s="1"/>
      <c r="K23" s="35"/>
      <c r="L23" s="4" t="s">
        <v>114</v>
      </c>
      <c r="M23" s="229" t="str">
        <f>'Puncher Output'!G6</f>
        <v/>
      </c>
      <c r="N23" s="230"/>
    </row>
    <row r="28" spans="2:21" ht="45" customHeight="1"/>
    <row r="34" spans="2:2" ht="33.75" customHeight="1">
      <c r="B34" s="39"/>
    </row>
  </sheetData>
  <sheetProtection algorithmName="SHA-512" hashValue="HyW3JzRNnbRJ7a5qW1fIjT6sMmK+GV6sQ0TIWNKWyL/qWJpt4+ONZEukaf48KesHnK6ynrMh3bukkKZjc2IRtg==" saltValue="MLF7UySrRIL5eqjJvWO6qw==" spinCount="100000" sheet="1" selectLockedCells="1"/>
  <mergeCells count="39">
    <mergeCell ref="J12:K12"/>
    <mergeCell ref="H12:I12"/>
    <mergeCell ref="L12:M12"/>
    <mergeCell ref="K16:N21"/>
    <mergeCell ref="H14:I14"/>
    <mergeCell ref="H19:I19"/>
    <mergeCell ref="H13:I13"/>
    <mergeCell ref="B12:C12"/>
    <mergeCell ref="B22:C22"/>
    <mergeCell ref="D22:E22"/>
    <mergeCell ref="F22:I22"/>
    <mergeCell ref="B14:C14"/>
    <mergeCell ref="D14:E14"/>
    <mergeCell ref="B19:C19"/>
    <mergeCell ref="D19:E19"/>
    <mergeCell ref="B20:C20"/>
    <mergeCell ref="D20:E20"/>
    <mergeCell ref="B21:I21"/>
    <mergeCell ref="B16:C16"/>
    <mergeCell ref="D16:E16"/>
    <mergeCell ref="B17:C17"/>
    <mergeCell ref="D17:E17"/>
    <mergeCell ref="D12:E12"/>
    <mergeCell ref="M22:N22"/>
    <mergeCell ref="M23:N23"/>
    <mergeCell ref="B1:N1"/>
    <mergeCell ref="F16:G16"/>
    <mergeCell ref="H16:I16"/>
    <mergeCell ref="L14:M14"/>
    <mergeCell ref="F17:G17"/>
    <mergeCell ref="H17:I17"/>
    <mergeCell ref="F18:G18"/>
    <mergeCell ref="H18:I18"/>
    <mergeCell ref="B23:I23"/>
    <mergeCell ref="B18:C18"/>
    <mergeCell ref="D18:E18"/>
    <mergeCell ref="F20:G20"/>
    <mergeCell ref="H20:I20"/>
    <mergeCell ref="F19:G19"/>
  </mergeCells>
  <conditionalFormatting sqref="C3:N10">
    <cfRule type="containsText" dxfId="0" priority="1" operator="containsText" text="skip">
      <formula>NOT(ISERROR(SEARCH("skip",C3)))</formula>
    </cfRule>
  </conditionalFormatting>
  <pageMargins left="0.7" right="0.7" top="0.75" bottom="0.75" header="0.3" footer="0.3"/>
  <pageSetup scale="75" orientation="landscape" horizontalDpi="4294967295" verticalDpi="4294967295" r:id="rId1"/>
  <headerFooter>
    <oddHeader>&amp;LAmplification Worksheet
DNA Database Section&amp;RVersion 1
Effective Date: 06/09/2023</oddHeader>
    <oddFooter>&amp;LForm approved for use by DNA Technical Leader&amp;CEnd of Form&amp;R&amp;G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DCD35BDF-C3F8-4E9E-93ED-67C7B5DF0532}">
          <x14:formula1>
            <xm:f>'Lot Numbers'!$E$43:$E$46</xm:f>
          </x14:formula1>
          <xm:sqref>H14:I14</xm:sqref>
        </x14:dataValidation>
        <x14:dataValidation type="list" allowBlank="1" showInputMessage="1" showErrorMessage="1" xr:uid="{3C61EF83-D2CE-41E0-8DB4-C42CBC744093}">
          <x14:formula1>
            <xm:f>'Lot Numbers'!$B$43:$B$45</xm:f>
          </x14:formula1>
          <xm:sqref>D12:F12</xm:sqref>
        </x14:dataValidation>
        <x14:dataValidation type="list" allowBlank="1" showInputMessage="1" showErrorMessage="1" xr:uid="{725AA51B-6750-4712-B455-B7C3DE8D992D}">
          <x14:formula1>
            <xm:f>'Lot Numbers'!$L$7:$L$10</xm:f>
          </x14:formula1>
          <xm:sqref>L14:M14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-0.249977111117893"/>
  </sheetPr>
  <dimension ref="A1:O24"/>
  <sheetViews>
    <sheetView showZeros="0" view="pageLayout" topLeftCell="A4" zoomScale="85" zoomScaleNormal="100" zoomScalePageLayoutView="85" workbookViewId="0">
      <selection activeCell="E15" sqref="E15:H15"/>
    </sheetView>
  </sheetViews>
  <sheetFormatPr defaultColWidth="9.140625" defaultRowHeight="15"/>
  <cols>
    <col min="1" max="1" width="3" style="5" customWidth="1"/>
    <col min="2" max="2" width="4.140625" style="5" customWidth="1"/>
    <col min="3" max="3" width="12.140625" style="5" customWidth="1"/>
    <col min="4" max="14" width="11.140625" style="5" customWidth="1"/>
    <col min="15" max="16384" width="9.140625" style="5"/>
  </cols>
  <sheetData>
    <row r="1" spans="1:15" ht="15.75">
      <c r="A1" s="3"/>
      <c r="B1" s="193" t="str">
        <f>'Amp Worksheet'!B1</f>
        <v/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2"/>
    </row>
    <row r="2" spans="1:15" ht="19.5" customHeight="1">
      <c r="A2" s="3"/>
      <c r="B2" s="2"/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12"/>
    </row>
    <row r="3" spans="1:15" ht="53.25" customHeight="1">
      <c r="A3" s="3"/>
      <c r="B3" s="2" t="s">
        <v>92</v>
      </c>
      <c r="C3" s="157"/>
      <c r="D3" s="158" t="str">
        <f>IF('Amp Worksheet'!D3="","",'Amp Worksheet'!D3)</f>
        <v/>
      </c>
      <c r="E3" s="158" t="str">
        <f>IF('Amp Worksheet'!E3="","",'Amp Worksheet'!E3)</f>
        <v/>
      </c>
      <c r="F3" s="158" t="str">
        <f>IF('Amp Worksheet'!F3="","",'Amp Worksheet'!F3)</f>
        <v/>
      </c>
      <c r="G3" s="158" t="str">
        <f>IF('Amp Worksheet'!G3="","",'Amp Worksheet'!G3)</f>
        <v/>
      </c>
      <c r="H3" s="158" t="str">
        <f>IF('Amp Worksheet'!H3="","",'Amp Worksheet'!H3)</f>
        <v/>
      </c>
      <c r="I3" s="158" t="str">
        <f>IF('Amp Worksheet'!I3="","",'Amp Worksheet'!I3)</f>
        <v/>
      </c>
      <c r="J3" s="158" t="str">
        <f>IF('Amp Worksheet'!J3="","",'Amp Worksheet'!J3)</f>
        <v/>
      </c>
      <c r="K3" s="158" t="str">
        <f>IF('Amp Worksheet'!K3="","",'Amp Worksheet'!K3)</f>
        <v/>
      </c>
      <c r="L3" s="158" t="str">
        <f>IF('Amp Worksheet'!L3="","",'Amp Worksheet'!L3)</f>
        <v/>
      </c>
      <c r="M3" s="158" t="str">
        <f>IF('Amp Worksheet'!M3="","",'Amp Worksheet'!M3)</f>
        <v/>
      </c>
      <c r="N3" s="158" t="str">
        <f>IF('Amp Worksheet'!N3="","",'Amp Worksheet'!N3)</f>
        <v/>
      </c>
      <c r="O3" s="12"/>
    </row>
    <row r="4" spans="1:15" ht="53.25" customHeight="1">
      <c r="A4" s="3"/>
      <c r="B4" s="2" t="s">
        <v>93</v>
      </c>
      <c r="C4" s="158" t="str">
        <f>IF('Amp Worksheet'!C4="","",'Amp Worksheet'!C4)</f>
        <v/>
      </c>
      <c r="D4" s="158" t="str">
        <f>IF('Amp Worksheet'!D4="","",'Amp Worksheet'!D4)</f>
        <v/>
      </c>
      <c r="E4" s="158" t="str">
        <f>IF('Amp Worksheet'!E4="","",'Amp Worksheet'!E4)</f>
        <v/>
      </c>
      <c r="F4" s="157"/>
      <c r="G4" s="158" t="str">
        <f>IF('Amp Worksheet'!G4="","",'Amp Worksheet'!G4)</f>
        <v/>
      </c>
      <c r="H4" s="158" t="str">
        <f>IF('Amp Worksheet'!H4="","",'Amp Worksheet'!H4)</f>
        <v/>
      </c>
      <c r="I4" s="158" t="str">
        <f>IF('Amp Worksheet'!I4="","",'Amp Worksheet'!I4)</f>
        <v/>
      </c>
      <c r="J4" s="158" t="str">
        <f>IF('Amp Worksheet'!J4="","",'Amp Worksheet'!J4)</f>
        <v/>
      </c>
      <c r="K4" s="158" t="str">
        <f>IF('Amp Worksheet'!K4="","",'Amp Worksheet'!K4)</f>
        <v/>
      </c>
      <c r="L4" s="158" t="str">
        <f>IF('Amp Worksheet'!L4="","",'Amp Worksheet'!L4)</f>
        <v/>
      </c>
      <c r="M4" s="158" t="str">
        <f>IF('Amp Worksheet'!M4="","",'Amp Worksheet'!M4)</f>
        <v/>
      </c>
      <c r="N4" s="158" t="str">
        <f>IF('Amp Worksheet'!N4="","",'Amp Worksheet'!N4)</f>
        <v/>
      </c>
      <c r="O4" s="12"/>
    </row>
    <row r="5" spans="1:15" ht="53.25" customHeight="1">
      <c r="A5" s="3"/>
      <c r="B5" s="2" t="s">
        <v>94</v>
      </c>
      <c r="C5" s="158" t="str">
        <f>IF('Amp Worksheet'!C5="","",'Amp Worksheet'!C5)</f>
        <v/>
      </c>
      <c r="D5" s="158" t="str">
        <f>IF('Amp Worksheet'!D5="","",'Amp Worksheet'!D5)</f>
        <v/>
      </c>
      <c r="E5" s="158" t="str">
        <f>IF('Amp Worksheet'!E5="","",'Amp Worksheet'!E5)</f>
        <v/>
      </c>
      <c r="F5" s="158" t="str">
        <f>IF('Amp Worksheet'!F5="","",'Amp Worksheet'!F5)</f>
        <v/>
      </c>
      <c r="G5" s="158" t="str">
        <f>IF('Amp Worksheet'!G5="","",'Amp Worksheet'!G5)</f>
        <v/>
      </c>
      <c r="H5" s="158" t="str">
        <f>IF('Amp Worksheet'!H5="","",'Amp Worksheet'!H5)</f>
        <v/>
      </c>
      <c r="I5" s="158" t="str">
        <f>IF('Amp Worksheet'!I5="","",'Amp Worksheet'!I5)</f>
        <v/>
      </c>
      <c r="J5" s="158" t="str">
        <f>IF('Amp Worksheet'!J5="","",'Amp Worksheet'!J5)</f>
        <v/>
      </c>
      <c r="K5" s="158" t="str">
        <f>IF('Amp Worksheet'!K5="","",'Amp Worksheet'!K5)</f>
        <v/>
      </c>
      <c r="L5" s="158" t="str">
        <f>IF('Amp Worksheet'!L5="","",'Amp Worksheet'!L5)</f>
        <v/>
      </c>
      <c r="M5" s="158" t="str">
        <f>IF('Amp Worksheet'!M5="","",'Amp Worksheet'!M5)</f>
        <v/>
      </c>
      <c r="N5" s="158" t="str">
        <f>IF('Amp Worksheet'!N5="","",'Amp Worksheet'!N5)</f>
        <v/>
      </c>
      <c r="O5" s="12"/>
    </row>
    <row r="6" spans="1:15" ht="53.25" customHeight="1">
      <c r="A6" s="3"/>
      <c r="B6" s="2" t="s">
        <v>95</v>
      </c>
      <c r="C6" s="158" t="str">
        <f>IF('Amp Worksheet'!C6="","",'Amp Worksheet'!C6)</f>
        <v/>
      </c>
      <c r="D6" s="158" t="str">
        <f>IF('Amp Worksheet'!D6="","",'Amp Worksheet'!D6)</f>
        <v/>
      </c>
      <c r="E6" s="158" t="str">
        <f>IF('Amp Worksheet'!E6="","",'Amp Worksheet'!E6)</f>
        <v/>
      </c>
      <c r="F6" s="158" t="str">
        <f>IF('Amp Worksheet'!F6="","",'Amp Worksheet'!F6)</f>
        <v/>
      </c>
      <c r="G6" s="158" t="str">
        <f>IF('Amp Worksheet'!G6="","",'Amp Worksheet'!G6)</f>
        <v/>
      </c>
      <c r="H6" s="158" t="str">
        <f>IF('Amp Worksheet'!H6="","",'Amp Worksheet'!H6)</f>
        <v/>
      </c>
      <c r="I6" s="157"/>
      <c r="J6" s="158" t="str">
        <f>IF('Amp Worksheet'!J6="","",'Amp Worksheet'!J6)</f>
        <v/>
      </c>
      <c r="K6" s="158" t="str">
        <f>IF('Amp Worksheet'!K6="","",'Amp Worksheet'!K6)</f>
        <v/>
      </c>
      <c r="L6" s="158" t="str">
        <f>IF('Amp Worksheet'!L6="","",'Amp Worksheet'!L6)</f>
        <v/>
      </c>
      <c r="M6" s="158" t="str">
        <f>IF('Amp Worksheet'!M6="","",'Amp Worksheet'!M6)</f>
        <v/>
      </c>
      <c r="N6" s="158" t="str">
        <f>IF('Amp Worksheet'!N6="","",'Amp Worksheet'!N6)</f>
        <v/>
      </c>
      <c r="O6" s="12"/>
    </row>
    <row r="7" spans="1:15" ht="53.25" customHeight="1">
      <c r="A7" s="3"/>
      <c r="B7" s="2" t="s">
        <v>96</v>
      </c>
      <c r="C7" s="158" t="str">
        <f>IF('Amp Worksheet'!C7="","",'Amp Worksheet'!C7)</f>
        <v/>
      </c>
      <c r="D7" s="158" t="str">
        <f>IF('Amp Worksheet'!D7="","",'Amp Worksheet'!D7)</f>
        <v/>
      </c>
      <c r="E7" s="158" t="str">
        <f>IF('Amp Worksheet'!E7="","",'Amp Worksheet'!E7)</f>
        <v/>
      </c>
      <c r="F7" s="158" t="str">
        <f>IF('Amp Worksheet'!F7="","",'Amp Worksheet'!F7)</f>
        <v/>
      </c>
      <c r="G7" s="158" t="str">
        <f>IF('Amp Worksheet'!G7="","",'Amp Worksheet'!G7)</f>
        <v/>
      </c>
      <c r="H7" s="158" t="str">
        <f>IF('Amp Worksheet'!H7="","",'Amp Worksheet'!H7)</f>
        <v/>
      </c>
      <c r="I7" s="158" t="str">
        <f>IF('Amp Worksheet'!I7="","",'Amp Worksheet'!I7)</f>
        <v/>
      </c>
      <c r="J7" s="158" t="str">
        <f>IF('Amp Worksheet'!J7="","",'Amp Worksheet'!J7)</f>
        <v/>
      </c>
      <c r="K7" s="158" t="str">
        <f>IF('Amp Worksheet'!K7="","",'Amp Worksheet'!K7)</f>
        <v/>
      </c>
      <c r="L7" s="157"/>
      <c r="M7" s="158" t="str">
        <f>IF('Amp Worksheet'!M7="","",'Amp Worksheet'!M7)</f>
        <v/>
      </c>
      <c r="N7" s="158" t="str">
        <f>IF('Amp Worksheet'!N7="","",'Amp Worksheet'!N7)</f>
        <v/>
      </c>
      <c r="O7" s="12"/>
    </row>
    <row r="8" spans="1:15" ht="53.25" customHeight="1">
      <c r="A8" s="3"/>
      <c r="B8" s="2" t="s">
        <v>98</v>
      </c>
      <c r="C8" s="158" t="str">
        <f>IF('Amp Worksheet'!C8="","",'Amp Worksheet'!C8)</f>
        <v/>
      </c>
      <c r="D8" s="158" t="str">
        <f>IF('Amp Worksheet'!D8="","",'Amp Worksheet'!D8)</f>
        <v/>
      </c>
      <c r="E8" s="158" t="str">
        <f>IF('Amp Worksheet'!E8="","",'Amp Worksheet'!E8)</f>
        <v/>
      </c>
      <c r="F8" s="158" t="str">
        <f>IF('Amp Worksheet'!F8="","",'Amp Worksheet'!F8)</f>
        <v/>
      </c>
      <c r="G8" s="158" t="str">
        <f>IF('Amp Worksheet'!G8="","",'Amp Worksheet'!G8)</f>
        <v/>
      </c>
      <c r="H8" s="158" t="str">
        <f>IF('Amp Worksheet'!H8="","",'Amp Worksheet'!H8)</f>
        <v/>
      </c>
      <c r="I8" s="158" t="str">
        <f>IF('Amp Worksheet'!I8="","",'Amp Worksheet'!I8)</f>
        <v/>
      </c>
      <c r="J8" s="158" t="str">
        <f>IF('Amp Worksheet'!J8="","",'Amp Worksheet'!J8)</f>
        <v/>
      </c>
      <c r="K8" s="158" t="str">
        <f>IF('Amp Worksheet'!K8="","",'Amp Worksheet'!K8)</f>
        <v/>
      </c>
      <c r="L8" s="158" t="str">
        <f>IF('Amp Worksheet'!L8="","",'Amp Worksheet'!L8)</f>
        <v/>
      </c>
      <c r="M8" s="158" t="str">
        <f>IF('Amp Worksheet'!M8="","",'Amp Worksheet'!M8)</f>
        <v/>
      </c>
      <c r="N8" s="158" t="str">
        <f>IF('Amp Worksheet'!N8="","",'Amp Worksheet'!N8)</f>
        <v/>
      </c>
      <c r="O8" s="12"/>
    </row>
    <row r="9" spans="1:15" ht="53.25" customHeight="1">
      <c r="A9" s="3"/>
      <c r="B9" s="2" t="s">
        <v>99</v>
      </c>
      <c r="C9" s="158" t="str">
        <f>IF('Amp Worksheet'!C9="","",'Amp Worksheet'!C9)</f>
        <v/>
      </c>
      <c r="D9" s="158" t="str">
        <f>IF('Amp Worksheet'!D9="","",'Amp Worksheet'!D9)</f>
        <v/>
      </c>
      <c r="E9" s="158" t="str">
        <f>IF('Amp Worksheet'!E9="","",'Amp Worksheet'!E9)</f>
        <v/>
      </c>
      <c r="F9" s="158" t="str">
        <f>IF('Amp Worksheet'!F9="","",'Amp Worksheet'!F9)</f>
        <v/>
      </c>
      <c r="G9" s="158" t="str">
        <f>IF('Amp Worksheet'!G9="","",'Amp Worksheet'!G9)</f>
        <v/>
      </c>
      <c r="H9" s="158" t="str">
        <f>IF('Amp Worksheet'!H9="","",'Amp Worksheet'!H9)</f>
        <v/>
      </c>
      <c r="I9" s="158" t="str">
        <f>IF('Amp Worksheet'!I9="","",'Amp Worksheet'!I9)</f>
        <v/>
      </c>
      <c r="J9" s="158" t="str">
        <f>IF('Amp Worksheet'!J9="","",'Amp Worksheet'!J9)</f>
        <v/>
      </c>
      <c r="K9" s="158" t="str">
        <f>IF('Amp Worksheet'!K9="","",'Amp Worksheet'!K9)</f>
        <v/>
      </c>
      <c r="L9" s="158" t="str">
        <f>IF('Amp Worksheet'!L9="","",'Amp Worksheet'!L9)</f>
        <v/>
      </c>
      <c r="M9" s="158" t="str">
        <f>IF('Amp Worksheet'!M9="","",'Amp Worksheet'!M9)</f>
        <v/>
      </c>
      <c r="N9" s="158" t="str">
        <f>IF('Amp Worksheet'!N9="","",'Amp Worksheet'!N9)</f>
        <v/>
      </c>
      <c r="O9" s="12"/>
    </row>
    <row r="10" spans="1:15" ht="53.25" customHeight="1">
      <c r="A10" s="3"/>
      <c r="B10" s="2" t="s">
        <v>100</v>
      </c>
      <c r="C10" s="158" t="str">
        <f>IF('Amp Worksheet'!C10="","",'Amp Worksheet'!C10)</f>
        <v/>
      </c>
      <c r="D10" s="158" t="str">
        <f>IF('Amp Worksheet'!D10="","",'Amp Worksheet'!D10)</f>
        <v/>
      </c>
      <c r="E10" s="158" t="str">
        <f>IF('Amp Worksheet'!E10="","",'Amp Worksheet'!E10)</f>
        <v/>
      </c>
      <c r="F10" s="158" t="str">
        <f>IF('Amp Worksheet'!F10="","",'Amp Worksheet'!F10)</f>
        <v/>
      </c>
      <c r="G10" s="158" t="str">
        <f>IF('Amp Worksheet'!G10="","",'Amp Worksheet'!G10)</f>
        <v/>
      </c>
      <c r="H10" s="158" t="str">
        <f>IF('Amp Worksheet'!H10="","",'Amp Worksheet'!H10)</f>
        <v/>
      </c>
      <c r="I10" s="158" t="str">
        <f>IF('Amp Worksheet'!I10="","",'Amp Worksheet'!I10)</f>
        <v/>
      </c>
      <c r="J10" s="158" t="str">
        <f>IF('Amp Worksheet'!J10="","",'Amp Worksheet'!J10)</f>
        <v/>
      </c>
      <c r="K10" s="158" t="str">
        <f>IF('Amp Worksheet'!K10="","",'Amp Worksheet'!K10)</f>
        <v/>
      </c>
      <c r="L10" s="158" t="str">
        <f>IF('Amp Worksheet'!L10="","",'Amp Worksheet'!L10)</f>
        <v/>
      </c>
      <c r="M10" s="158" t="str">
        <f>IF('Amp Worksheet'!M10="","",'Amp Worksheet'!M10)</f>
        <v/>
      </c>
      <c r="N10" s="158" t="str">
        <f>IF('Amp Worksheet'!N10="","",'Amp Worksheet'!N10)</f>
        <v/>
      </c>
      <c r="O10" s="12"/>
    </row>
    <row r="11" spans="1:15" ht="15.75" thickBo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15.75" thickBot="1">
      <c r="A12" s="12"/>
      <c r="B12" s="198" t="s">
        <v>101</v>
      </c>
      <c r="C12" s="198"/>
      <c r="D12" s="199"/>
      <c r="E12" s="200"/>
      <c r="F12" s="180"/>
      <c r="G12" s="261" t="s">
        <v>121</v>
      </c>
      <c r="H12" s="261"/>
      <c r="I12" s="189"/>
      <c r="J12" s="190"/>
      <c r="K12" s="262" t="s">
        <v>122</v>
      </c>
      <c r="L12" s="263"/>
      <c r="M12" s="189"/>
      <c r="N12" s="190"/>
      <c r="O12" s="12"/>
    </row>
    <row r="13" spans="1:15" ht="15.75" thickBo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83"/>
      <c r="L13" s="183"/>
      <c r="M13" s="11"/>
      <c r="N13" s="11"/>
      <c r="O13" s="12"/>
    </row>
    <row r="14" spans="1:15">
      <c r="A14" s="12"/>
      <c r="B14" s="254" t="s">
        <v>123</v>
      </c>
      <c r="C14" s="255"/>
      <c r="D14" s="255"/>
      <c r="E14" s="258" t="s">
        <v>124</v>
      </c>
      <c r="F14" s="259"/>
      <c r="G14" s="259"/>
      <c r="H14" s="260"/>
      <c r="I14" s="256" t="s">
        <v>125</v>
      </c>
      <c r="J14" s="257"/>
      <c r="K14" s="183"/>
      <c r="L14" s="183"/>
      <c r="M14" s="11"/>
      <c r="N14" s="11"/>
      <c r="O14" s="12"/>
    </row>
    <row r="15" spans="1:15">
      <c r="A15" s="12"/>
      <c r="B15" s="270" t="s">
        <v>126</v>
      </c>
      <c r="C15" s="271"/>
      <c r="D15" s="271"/>
      <c r="E15" s="274"/>
      <c r="F15" s="275"/>
      <c r="G15" s="275"/>
      <c r="H15" s="276"/>
      <c r="I15" s="272">
        <v>9.5</v>
      </c>
      <c r="J15" s="273"/>
      <c r="K15" s="183"/>
      <c r="L15" s="183"/>
      <c r="M15" s="11"/>
      <c r="N15" s="11"/>
    </row>
    <row r="16" spans="1:15">
      <c r="A16" s="12"/>
      <c r="B16" s="270" t="s">
        <v>127</v>
      </c>
      <c r="C16" s="271"/>
      <c r="D16" s="271"/>
      <c r="E16" s="267" t="str">
        <f>IF(D12="PowerPlex Fusion",'Lot Numbers'!D16,IF(D12="PowerPlex Y23",'Lot Numbers'!D30,IF(D12="","","")))</f>
        <v/>
      </c>
      <c r="F16" s="268"/>
      <c r="G16" s="268"/>
      <c r="H16" s="269"/>
      <c r="I16" s="272">
        <v>0.5</v>
      </c>
      <c r="J16" s="273"/>
      <c r="K16" s="146"/>
      <c r="L16" s="146"/>
      <c r="M16" s="12"/>
      <c r="N16" s="12"/>
    </row>
    <row r="17" spans="1:15" ht="15.75" thickBot="1">
      <c r="B17" s="264" t="s">
        <v>128</v>
      </c>
      <c r="C17" s="265"/>
      <c r="D17" s="265"/>
      <c r="E17" s="265"/>
      <c r="F17" s="265"/>
      <c r="G17" s="265"/>
      <c r="H17" s="265"/>
      <c r="I17" s="265"/>
      <c r="J17" s="266"/>
      <c r="K17" s="144"/>
      <c r="L17" s="9"/>
      <c r="M17" s="145"/>
      <c r="N17" s="145"/>
    </row>
    <row r="18" spans="1:15" ht="15.75" thickBot="1">
      <c r="A18" s="12"/>
      <c r="B18" s="12"/>
      <c r="C18" s="12"/>
      <c r="D18" s="12"/>
      <c r="E18" s="12"/>
      <c r="F18" s="12"/>
      <c r="G18" s="12"/>
      <c r="H18" s="12"/>
      <c r="I18" s="12"/>
      <c r="J18" s="12"/>
      <c r="L18" s="183" t="s">
        <v>113</v>
      </c>
      <c r="M18" s="189"/>
      <c r="N18" s="190"/>
      <c r="O18" s="12"/>
    </row>
    <row r="19" spans="1:15" ht="15.75" thickBot="1">
      <c r="A19" s="12"/>
      <c r="B19" s="277" t="s">
        <v>129</v>
      </c>
      <c r="C19" s="278"/>
      <c r="D19" s="278"/>
      <c r="E19" s="279" t="str">
        <f>IF(D12="PowerPlex Fusion",'Lot Numbers'!D15,IF(D12="PowerPlex Y23",'Lot Numbers'!D29,IF(D12="","","")))</f>
        <v/>
      </c>
      <c r="F19" s="280"/>
      <c r="G19" s="281" t="s">
        <v>130</v>
      </c>
      <c r="H19" s="281"/>
      <c r="I19" s="281"/>
      <c r="J19" s="282"/>
      <c r="L19" s="183" t="s">
        <v>114</v>
      </c>
      <c r="M19" s="189"/>
      <c r="N19" s="190"/>
      <c r="O19" s="12"/>
    </row>
    <row r="20" spans="1:1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9"/>
      <c r="L20" s="9"/>
      <c r="M20" s="143"/>
      <c r="N20" s="143"/>
      <c r="O20" s="12"/>
    </row>
    <row r="21" spans="1: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42" t="s">
        <v>131</v>
      </c>
      <c r="M21" s="142"/>
      <c r="N21" s="142"/>
      <c r="O21" s="12"/>
    </row>
    <row r="22" spans="1:15">
      <c r="K22" s="12"/>
      <c r="L22" s="142"/>
      <c r="M22" s="142"/>
      <c r="N22" s="142"/>
    </row>
    <row r="23" spans="1:15">
      <c r="K23" s="12"/>
      <c r="L23" s="12"/>
      <c r="M23" s="12"/>
      <c r="N23" s="12"/>
    </row>
    <row r="24" spans="1:15">
      <c r="K24" s="12"/>
      <c r="L24" s="12"/>
      <c r="M24" s="12"/>
      <c r="N24" s="12"/>
    </row>
  </sheetData>
  <sheetProtection algorithmName="SHA-512" hashValue="ONYXNeXbXsH1DwVklfWasgjyk4DSJr7jWe7jxWTzTCJ/zIJbE2qgrnHFaH+f+cuhNl8AUwaNkXKVnagsoED8kg==" saltValue="cCtBoCuEebUCKRv9zjkUng==" spinCount="100000" sheet="1" selectLockedCells="1"/>
  <mergeCells count="22">
    <mergeCell ref="M19:N19"/>
    <mergeCell ref="M18:N18"/>
    <mergeCell ref="B19:D19"/>
    <mergeCell ref="E19:F19"/>
    <mergeCell ref="G19:J19"/>
    <mergeCell ref="B17:J17"/>
    <mergeCell ref="E16:H16"/>
    <mergeCell ref="B15:D15"/>
    <mergeCell ref="I15:J15"/>
    <mergeCell ref="B16:D16"/>
    <mergeCell ref="I16:J16"/>
    <mergeCell ref="E15:H15"/>
    <mergeCell ref="B1:N1"/>
    <mergeCell ref="B14:D14"/>
    <mergeCell ref="I14:J14"/>
    <mergeCell ref="E14:H14"/>
    <mergeCell ref="G12:H12"/>
    <mergeCell ref="M12:N12"/>
    <mergeCell ref="K12:L12"/>
    <mergeCell ref="I12:J12"/>
    <mergeCell ref="B12:C12"/>
    <mergeCell ref="D12:E12"/>
  </mergeCells>
  <dataValidations count="1">
    <dataValidation showInputMessage="1" showErrorMessage="1" sqref="M18:N18" xr:uid="{00000000-0002-0000-0500-000000000000}"/>
  </dataValidations>
  <pageMargins left="0.7" right="0.7" top="0.75" bottom="0.75" header="0.3" footer="0.3"/>
  <pageSetup scale="80" orientation="landscape" r:id="rId1"/>
  <headerFooter>
    <oddHeader>&amp;LPowerPlex 3500xL Worksheet
DNA Database Section&amp;RVersion 1
Effective Date: 06/09/2023</oddHeader>
    <oddFooter>&amp;LForm approved for use by DNA Technical Leader&amp;CEnd of Form&amp;R&amp;G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warning" showInputMessage="1" showErrorMessage="1" errorTitle="Alternate Lot Number" error="Would you like to add this alternate lot number to the worksheet?" xr:uid="{00000000-0002-0000-0500-000002000000}">
          <x14:formula1>
            <xm:f>'Lot Numbers'!$D$35:$D$37</xm:f>
          </x14:formula1>
          <xm:sqref>E15:H15</xm:sqref>
        </x14:dataValidation>
        <x14:dataValidation type="list" allowBlank="1" showInputMessage="1" showErrorMessage="1" xr:uid="{00000000-0002-0000-0500-000005000000}">
          <x14:formula1>
            <xm:f>'Lot Numbers'!$L$28:$L$30</xm:f>
          </x14:formula1>
          <xm:sqref>M12:N12</xm:sqref>
        </x14:dataValidation>
        <x14:dataValidation type="list" errorStyle="warning" showInputMessage="1" showErrorMessage="1" errorTitle="Alternate Thermal Cycler" error="Would you like to add this alternate thermal cycler to the worksheet?" xr:uid="{00000000-0002-0000-0500-000001000000}">
          <x14:formula1>
            <xm:f>'Lot Numbers'!$L$20:$L$24</xm:f>
          </x14:formula1>
          <xm:sqref>I12</xm:sqref>
        </x14:dataValidation>
        <x14:dataValidation type="list" allowBlank="1" showInputMessage="1" showErrorMessage="1" xr:uid="{1FFDD070-7BAB-438C-A31B-ED471E5CDC64}">
          <x14:formula1>
            <xm:f>'Lot Numbers'!$B$43:$B$45</xm:f>
          </x14:formula1>
          <xm:sqref>D12:E12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59999389629810485"/>
  </sheetPr>
  <dimension ref="A1:M102"/>
  <sheetViews>
    <sheetView showZeros="0" zoomScale="70" zoomScaleNormal="70" workbookViewId="0">
      <selection activeCell="C12" sqref="C12"/>
    </sheetView>
  </sheetViews>
  <sheetFormatPr defaultColWidth="21.5703125" defaultRowHeight="15"/>
  <sheetData>
    <row r="1" spans="1:13">
      <c r="A1" t="s">
        <v>132</v>
      </c>
    </row>
    <row r="3" spans="1:13">
      <c r="A3" t="s">
        <v>133</v>
      </c>
      <c r="B3" t="s">
        <v>134</v>
      </c>
      <c r="C3" t="s">
        <v>135</v>
      </c>
      <c r="D3" t="s">
        <v>136</v>
      </c>
      <c r="E3" t="s">
        <v>137</v>
      </c>
      <c r="F3" t="s">
        <v>138</v>
      </c>
      <c r="G3" t="s">
        <v>139</v>
      </c>
      <c r="H3" t="s">
        <v>140</v>
      </c>
    </row>
    <row r="4" spans="1:13">
      <c r="A4" t="str">
        <f>IF('3500xl Plate Map'!B1="","",'3500xl Plate Map'!B1)</f>
        <v/>
      </c>
      <c r="B4" t="s">
        <v>141</v>
      </c>
      <c r="C4" t="s">
        <v>142</v>
      </c>
      <c r="D4" t="s">
        <v>143</v>
      </c>
      <c r="E4" t="s">
        <v>144</v>
      </c>
      <c r="F4" t="str">
        <f>IF('3500xl Plate Map'!M18="","",'3500xl Plate Map'!M18)</f>
        <v/>
      </c>
      <c r="G4" t="s">
        <v>145</v>
      </c>
      <c r="H4" t="s">
        <v>145</v>
      </c>
    </row>
    <row r="6" spans="1:13">
      <c r="A6" t="s">
        <v>146</v>
      </c>
      <c r="B6" t="s">
        <v>147</v>
      </c>
      <c r="C6" t="s">
        <v>148</v>
      </c>
      <c r="D6" t="s">
        <v>149</v>
      </c>
      <c r="E6" t="s">
        <v>150</v>
      </c>
      <c r="F6" t="s">
        <v>151</v>
      </c>
      <c r="G6" t="s">
        <v>152</v>
      </c>
      <c r="H6" t="s">
        <v>153</v>
      </c>
      <c r="I6" t="s">
        <v>154</v>
      </c>
      <c r="J6" t="s">
        <v>155</v>
      </c>
      <c r="K6" t="s">
        <v>156</v>
      </c>
      <c r="L6" t="s">
        <v>140</v>
      </c>
    </row>
    <row r="7" spans="1:13">
      <c r="A7" t="s">
        <v>157</v>
      </c>
      <c r="B7" t="str">
        <f>IF('3500xl Plate Map'!C3="","",'3500xl Plate Map'!C3)</f>
        <v/>
      </c>
      <c r="C7" t="str">
        <f>IF(B7="","","Promega G5 18s WEN")</f>
        <v/>
      </c>
      <c r="D7" t="str">
        <f>IF(B7="","","HID Validation")</f>
        <v/>
      </c>
      <c r="E7" t="str">
        <f>IF(B7="","","HID_Validation")</f>
        <v/>
      </c>
      <c r="F7" t="str">
        <f t="shared" ref="F7:F38" si="0">IF(B7=""," ",IF(B7="Ladder","Allelic Ladder", IF(ISNUMBER(SEARCH("RB",B7)),"Negative Control", IF(ISNUMBER(SEARCH("2800M",B7)),"Positive Control", IF(ISNUMBER(SEARCH("Neg",B7)),"Negative Control","Sample")))))</f>
        <v xml:space="preserve"> </v>
      </c>
      <c r="H7" t="s">
        <v>145</v>
      </c>
      <c r="I7" t="s">
        <v>145</v>
      </c>
      <c r="J7" t="s">
        <v>145</v>
      </c>
      <c r="K7" t="s">
        <v>145</v>
      </c>
      <c r="L7" t="s">
        <v>145</v>
      </c>
      <c r="M7">
        <f>LEN(B7)</f>
        <v>0</v>
      </c>
    </row>
    <row r="8" spans="1:13">
      <c r="A8" t="s">
        <v>158</v>
      </c>
      <c r="B8" t="str">
        <f>'3500xl Plate Map'!C4</f>
        <v/>
      </c>
      <c r="C8" t="str">
        <f t="shared" ref="C8:C38" si="1">IF(B8="","","Promega G5 18s WEN")</f>
        <v/>
      </c>
      <c r="D8" t="str">
        <f t="shared" ref="D8:D71" si="2">IF(B8="","","HID Validation")</f>
        <v/>
      </c>
      <c r="E8" t="str">
        <f t="shared" ref="E8:E71" si="3">IF(B8="","","HID_Validation")</f>
        <v/>
      </c>
      <c r="F8" t="str">
        <f t="shared" si="0"/>
        <v xml:space="preserve"> </v>
      </c>
      <c r="H8" t="s">
        <v>145</v>
      </c>
      <c r="I8" t="s">
        <v>145</v>
      </c>
      <c r="J8" t="s">
        <v>145</v>
      </c>
      <c r="K8" t="s">
        <v>145</v>
      </c>
      <c r="L8" t="s">
        <v>145</v>
      </c>
    </row>
    <row r="9" spans="1:13">
      <c r="A9" t="s">
        <v>159</v>
      </c>
      <c r="B9" t="str">
        <f>'3500xl Plate Map'!C5</f>
        <v/>
      </c>
      <c r="C9" t="str">
        <f t="shared" si="1"/>
        <v/>
      </c>
      <c r="D9" t="str">
        <f t="shared" si="2"/>
        <v/>
      </c>
      <c r="E9" t="str">
        <f t="shared" si="3"/>
        <v/>
      </c>
      <c r="F9" t="str">
        <f t="shared" si="0"/>
        <v xml:space="preserve"> </v>
      </c>
      <c r="H9" t="s">
        <v>145</v>
      </c>
      <c r="I9" t="s">
        <v>145</v>
      </c>
      <c r="J9" t="s">
        <v>145</v>
      </c>
      <c r="K9" t="s">
        <v>145</v>
      </c>
      <c r="L9" t="s">
        <v>145</v>
      </c>
    </row>
    <row r="10" spans="1:13">
      <c r="A10" t="s">
        <v>160</v>
      </c>
      <c r="B10" t="str">
        <f>'3500xl Plate Map'!C6</f>
        <v/>
      </c>
      <c r="C10" t="str">
        <f t="shared" si="1"/>
        <v/>
      </c>
      <c r="D10" t="str">
        <f t="shared" si="2"/>
        <v/>
      </c>
      <c r="E10" t="str">
        <f t="shared" si="3"/>
        <v/>
      </c>
      <c r="F10" t="str">
        <f t="shared" si="0"/>
        <v xml:space="preserve"> </v>
      </c>
      <c r="H10" t="s">
        <v>145</v>
      </c>
      <c r="I10" t="s">
        <v>145</v>
      </c>
      <c r="J10" t="s">
        <v>145</v>
      </c>
      <c r="K10" t="s">
        <v>145</v>
      </c>
      <c r="L10" t="s">
        <v>145</v>
      </c>
    </row>
    <row r="11" spans="1:13">
      <c r="A11" t="s">
        <v>6</v>
      </c>
      <c r="B11" t="str">
        <f>'3500xl Plate Map'!C7</f>
        <v/>
      </c>
      <c r="C11" t="str">
        <f t="shared" si="1"/>
        <v/>
      </c>
      <c r="D11" t="str">
        <f t="shared" si="2"/>
        <v/>
      </c>
      <c r="E11" t="str">
        <f t="shared" si="3"/>
        <v/>
      </c>
      <c r="F11" t="str">
        <f t="shared" si="0"/>
        <v xml:space="preserve"> </v>
      </c>
      <c r="H11" t="s">
        <v>145</v>
      </c>
      <c r="I11" t="s">
        <v>145</v>
      </c>
      <c r="J11" t="s">
        <v>145</v>
      </c>
      <c r="K11" t="s">
        <v>145</v>
      </c>
      <c r="L11" t="s">
        <v>145</v>
      </c>
    </row>
    <row r="12" spans="1:13">
      <c r="A12" t="s">
        <v>7</v>
      </c>
      <c r="B12" t="str">
        <f>'3500xl Plate Map'!C8</f>
        <v/>
      </c>
      <c r="C12" t="str">
        <f t="shared" si="1"/>
        <v/>
      </c>
      <c r="D12" t="str">
        <f t="shared" si="2"/>
        <v/>
      </c>
      <c r="E12" t="str">
        <f t="shared" si="3"/>
        <v/>
      </c>
      <c r="F12" t="str">
        <f t="shared" si="0"/>
        <v xml:space="preserve"> </v>
      </c>
      <c r="H12" t="s">
        <v>145</v>
      </c>
      <c r="I12" t="s">
        <v>145</v>
      </c>
      <c r="J12" t="s">
        <v>145</v>
      </c>
      <c r="K12" t="s">
        <v>145</v>
      </c>
      <c r="L12" t="s">
        <v>145</v>
      </c>
    </row>
    <row r="13" spans="1:13">
      <c r="A13" t="s">
        <v>8</v>
      </c>
      <c r="B13" t="str">
        <f>'3500xl Plate Map'!C9</f>
        <v/>
      </c>
      <c r="C13" t="str">
        <f t="shared" si="1"/>
        <v/>
      </c>
      <c r="D13" t="str">
        <f t="shared" si="2"/>
        <v/>
      </c>
      <c r="E13" t="str">
        <f t="shared" si="3"/>
        <v/>
      </c>
      <c r="F13" t="str">
        <f t="shared" si="0"/>
        <v xml:space="preserve"> </v>
      </c>
      <c r="H13" t="s">
        <v>145</v>
      </c>
      <c r="I13" t="s">
        <v>145</v>
      </c>
      <c r="J13" t="s">
        <v>145</v>
      </c>
      <c r="K13" t="s">
        <v>145</v>
      </c>
      <c r="L13" t="s">
        <v>145</v>
      </c>
    </row>
    <row r="14" spans="1:13">
      <c r="A14" t="s">
        <v>9</v>
      </c>
      <c r="B14" t="str">
        <f>'3500xl Plate Map'!C10</f>
        <v/>
      </c>
      <c r="C14" t="str">
        <f t="shared" si="1"/>
        <v/>
      </c>
      <c r="D14" t="str">
        <f t="shared" si="2"/>
        <v/>
      </c>
      <c r="E14" t="str">
        <f t="shared" si="3"/>
        <v/>
      </c>
      <c r="F14" t="str">
        <f t="shared" si="0"/>
        <v xml:space="preserve"> </v>
      </c>
      <c r="H14" t="s">
        <v>145</v>
      </c>
      <c r="I14" t="s">
        <v>145</v>
      </c>
      <c r="J14" t="s">
        <v>145</v>
      </c>
      <c r="K14" t="s">
        <v>145</v>
      </c>
      <c r="L14" t="s">
        <v>145</v>
      </c>
    </row>
    <row r="15" spans="1:13">
      <c r="A15" t="s">
        <v>10</v>
      </c>
      <c r="B15" t="str">
        <f>'3500xl Plate Map'!D3</f>
        <v/>
      </c>
      <c r="C15" t="str">
        <f t="shared" si="1"/>
        <v/>
      </c>
      <c r="D15" t="str">
        <f t="shared" si="2"/>
        <v/>
      </c>
      <c r="E15" t="str">
        <f t="shared" si="3"/>
        <v/>
      </c>
      <c r="F15" t="str">
        <f t="shared" si="0"/>
        <v xml:space="preserve"> </v>
      </c>
      <c r="H15" t="s">
        <v>145</v>
      </c>
      <c r="I15" t="s">
        <v>145</v>
      </c>
      <c r="J15" t="s">
        <v>145</v>
      </c>
      <c r="K15" t="s">
        <v>145</v>
      </c>
      <c r="L15" t="s">
        <v>145</v>
      </c>
    </row>
    <row r="16" spans="1:13">
      <c r="A16" t="s">
        <v>11</v>
      </c>
      <c r="B16" t="str">
        <f>'3500xl Plate Map'!D4</f>
        <v/>
      </c>
      <c r="C16" t="str">
        <f t="shared" si="1"/>
        <v/>
      </c>
      <c r="D16" t="str">
        <f t="shared" si="2"/>
        <v/>
      </c>
      <c r="E16" t="str">
        <f t="shared" si="3"/>
        <v/>
      </c>
      <c r="F16" t="str">
        <f t="shared" si="0"/>
        <v xml:space="preserve"> </v>
      </c>
      <c r="H16" t="s">
        <v>145</v>
      </c>
      <c r="I16" t="s">
        <v>145</v>
      </c>
      <c r="J16" t="s">
        <v>145</v>
      </c>
      <c r="K16" t="s">
        <v>145</v>
      </c>
      <c r="L16" t="s">
        <v>145</v>
      </c>
    </row>
    <row r="17" spans="1:12">
      <c r="A17" t="s">
        <v>12</v>
      </c>
      <c r="B17" t="str">
        <f>'3500xl Plate Map'!D5</f>
        <v/>
      </c>
      <c r="C17" t="str">
        <f t="shared" si="1"/>
        <v/>
      </c>
      <c r="D17" t="str">
        <f t="shared" si="2"/>
        <v/>
      </c>
      <c r="E17" t="str">
        <f t="shared" si="3"/>
        <v/>
      </c>
      <c r="F17" t="str">
        <f t="shared" si="0"/>
        <v xml:space="preserve"> </v>
      </c>
      <c r="H17" t="s">
        <v>145</v>
      </c>
      <c r="I17" t="s">
        <v>145</v>
      </c>
      <c r="J17" t="s">
        <v>145</v>
      </c>
      <c r="K17" t="s">
        <v>145</v>
      </c>
      <c r="L17" t="s">
        <v>145</v>
      </c>
    </row>
    <row r="18" spans="1:12">
      <c r="A18" t="s">
        <v>13</v>
      </c>
      <c r="B18" t="str">
        <f>'3500xl Plate Map'!D6</f>
        <v/>
      </c>
      <c r="C18" t="str">
        <f t="shared" si="1"/>
        <v/>
      </c>
      <c r="D18" t="str">
        <f t="shared" si="2"/>
        <v/>
      </c>
      <c r="E18" t="str">
        <f t="shared" si="3"/>
        <v/>
      </c>
      <c r="F18" t="str">
        <f t="shared" si="0"/>
        <v xml:space="preserve"> </v>
      </c>
      <c r="H18" t="s">
        <v>145</v>
      </c>
      <c r="I18" t="s">
        <v>145</v>
      </c>
      <c r="J18" t="s">
        <v>145</v>
      </c>
      <c r="K18" t="s">
        <v>145</v>
      </c>
      <c r="L18" t="s">
        <v>145</v>
      </c>
    </row>
    <row r="19" spans="1:12">
      <c r="A19" t="s">
        <v>14</v>
      </c>
      <c r="B19" t="str">
        <f>'3500xl Plate Map'!D7</f>
        <v/>
      </c>
      <c r="C19" t="str">
        <f t="shared" si="1"/>
        <v/>
      </c>
      <c r="D19" t="str">
        <f t="shared" si="2"/>
        <v/>
      </c>
      <c r="E19" t="str">
        <f t="shared" si="3"/>
        <v/>
      </c>
      <c r="F19" t="str">
        <f t="shared" si="0"/>
        <v xml:space="preserve"> </v>
      </c>
      <c r="H19" t="s">
        <v>145</v>
      </c>
      <c r="I19" t="s">
        <v>145</v>
      </c>
      <c r="J19" t="s">
        <v>145</v>
      </c>
      <c r="K19" t="s">
        <v>145</v>
      </c>
      <c r="L19" t="s">
        <v>145</v>
      </c>
    </row>
    <row r="20" spans="1:12">
      <c r="A20" t="s">
        <v>15</v>
      </c>
      <c r="B20" t="str">
        <f>'3500xl Plate Map'!D8</f>
        <v/>
      </c>
      <c r="C20" t="str">
        <f t="shared" si="1"/>
        <v/>
      </c>
      <c r="D20" t="str">
        <f t="shared" si="2"/>
        <v/>
      </c>
      <c r="E20" t="str">
        <f t="shared" si="3"/>
        <v/>
      </c>
      <c r="F20" t="str">
        <f t="shared" si="0"/>
        <v xml:space="preserve"> </v>
      </c>
      <c r="H20" t="s">
        <v>145</v>
      </c>
      <c r="I20" t="s">
        <v>145</v>
      </c>
      <c r="J20" t="s">
        <v>145</v>
      </c>
      <c r="K20" t="s">
        <v>145</v>
      </c>
      <c r="L20" t="s">
        <v>145</v>
      </c>
    </row>
    <row r="21" spans="1:12">
      <c r="A21" t="s">
        <v>16</v>
      </c>
      <c r="B21" t="str">
        <f>'3500xl Plate Map'!D9</f>
        <v/>
      </c>
      <c r="C21" t="str">
        <f t="shared" si="1"/>
        <v/>
      </c>
      <c r="D21" t="str">
        <f t="shared" si="2"/>
        <v/>
      </c>
      <c r="E21" t="str">
        <f t="shared" si="3"/>
        <v/>
      </c>
      <c r="F21" t="str">
        <f t="shared" si="0"/>
        <v xml:space="preserve"> </v>
      </c>
      <c r="H21" t="s">
        <v>145</v>
      </c>
      <c r="I21" t="s">
        <v>145</v>
      </c>
      <c r="J21" t="s">
        <v>145</v>
      </c>
      <c r="K21" t="s">
        <v>145</v>
      </c>
      <c r="L21" t="s">
        <v>145</v>
      </c>
    </row>
    <row r="22" spans="1:12">
      <c r="A22" t="s">
        <v>17</v>
      </c>
      <c r="B22" t="str">
        <f>'3500xl Plate Map'!D10</f>
        <v/>
      </c>
      <c r="C22" t="str">
        <f t="shared" si="1"/>
        <v/>
      </c>
      <c r="D22" t="str">
        <f t="shared" si="2"/>
        <v/>
      </c>
      <c r="E22" t="str">
        <f t="shared" si="3"/>
        <v/>
      </c>
      <c r="F22" t="str">
        <f t="shared" si="0"/>
        <v xml:space="preserve"> </v>
      </c>
      <c r="H22" t="s">
        <v>145</v>
      </c>
      <c r="I22" t="s">
        <v>145</v>
      </c>
      <c r="J22" t="s">
        <v>145</v>
      </c>
      <c r="K22" t="s">
        <v>145</v>
      </c>
      <c r="L22" t="s">
        <v>145</v>
      </c>
    </row>
    <row r="23" spans="1:12">
      <c r="A23" t="s">
        <v>18</v>
      </c>
      <c r="B23" t="str">
        <f>'3500xl Plate Map'!E3</f>
        <v/>
      </c>
      <c r="C23" t="str">
        <f t="shared" si="1"/>
        <v/>
      </c>
      <c r="D23" t="str">
        <f t="shared" si="2"/>
        <v/>
      </c>
      <c r="E23" t="str">
        <f t="shared" si="3"/>
        <v/>
      </c>
      <c r="F23" t="str">
        <f t="shared" si="0"/>
        <v xml:space="preserve"> </v>
      </c>
      <c r="H23" t="s">
        <v>145</v>
      </c>
      <c r="I23" t="s">
        <v>145</v>
      </c>
      <c r="J23" t="s">
        <v>145</v>
      </c>
      <c r="K23" t="s">
        <v>145</v>
      </c>
      <c r="L23" t="s">
        <v>145</v>
      </c>
    </row>
    <row r="24" spans="1:12">
      <c r="A24" t="s">
        <v>19</v>
      </c>
      <c r="B24" t="str">
        <f>'3500xl Plate Map'!E4</f>
        <v/>
      </c>
      <c r="C24" t="str">
        <f t="shared" si="1"/>
        <v/>
      </c>
      <c r="D24" t="str">
        <f t="shared" si="2"/>
        <v/>
      </c>
      <c r="E24" t="str">
        <f t="shared" si="3"/>
        <v/>
      </c>
      <c r="F24" t="str">
        <f t="shared" si="0"/>
        <v xml:space="preserve"> </v>
      </c>
      <c r="H24" t="s">
        <v>145</v>
      </c>
      <c r="I24" t="s">
        <v>145</v>
      </c>
      <c r="J24" t="s">
        <v>145</v>
      </c>
      <c r="K24" t="s">
        <v>145</v>
      </c>
      <c r="L24" t="s">
        <v>145</v>
      </c>
    </row>
    <row r="25" spans="1:12">
      <c r="A25" t="s">
        <v>20</v>
      </c>
      <c r="B25" t="str">
        <f>'3500xl Plate Map'!E5</f>
        <v/>
      </c>
      <c r="C25" t="str">
        <f t="shared" si="1"/>
        <v/>
      </c>
      <c r="D25" t="str">
        <f t="shared" si="2"/>
        <v/>
      </c>
      <c r="E25" t="str">
        <f t="shared" si="3"/>
        <v/>
      </c>
      <c r="F25" t="str">
        <f t="shared" si="0"/>
        <v xml:space="preserve"> </v>
      </c>
      <c r="H25" t="s">
        <v>145</v>
      </c>
      <c r="I25" t="s">
        <v>145</v>
      </c>
      <c r="J25" t="s">
        <v>145</v>
      </c>
      <c r="K25" t="s">
        <v>145</v>
      </c>
      <c r="L25" t="s">
        <v>145</v>
      </c>
    </row>
    <row r="26" spans="1:12">
      <c r="A26" t="s">
        <v>21</v>
      </c>
      <c r="B26" t="str">
        <f>'3500xl Plate Map'!E6</f>
        <v/>
      </c>
      <c r="C26" t="str">
        <f t="shared" si="1"/>
        <v/>
      </c>
      <c r="D26" t="str">
        <f t="shared" si="2"/>
        <v/>
      </c>
      <c r="E26" t="str">
        <f t="shared" si="3"/>
        <v/>
      </c>
      <c r="F26" t="str">
        <f t="shared" si="0"/>
        <v xml:space="preserve"> </v>
      </c>
      <c r="H26" t="s">
        <v>145</v>
      </c>
      <c r="I26" t="s">
        <v>145</v>
      </c>
      <c r="J26" t="s">
        <v>145</v>
      </c>
      <c r="K26" t="s">
        <v>145</v>
      </c>
      <c r="L26" t="s">
        <v>145</v>
      </c>
    </row>
    <row r="27" spans="1:12">
      <c r="A27" t="s">
        <v>22</v>
      </c>
      <c r="B27" t="str">
        <f>'3500xl Plate Map'!E7</f>
        <v/>
      </c>
      <c r="C27" t="str">
        <f t="shared" si="1"/>
        <v/>
      </c>
      <c r="D27" t="str">
        <f t="shared" si="2"/>
        <v/>
      </c>
      <c r="E27" t="str">
        <f t="shared" si="3"/>
        <v/>
      </c>
      <c r="F27" t="str">
        <f t="shared" si="0"/>
        <v xml:space="preserve"> </v>
      </c>
      <c r="H27" t="s">
        <v>145</v>
      </c>
      <c r="I27" t="s">
        <v>145</v>
      </c>
      <c r="J27" t="s">
        <v>145</v>
      </c>
      <c r="K27" t="s">
        <v>145</v>
      </c>
      <c r="L27" t="s">
        <v>145</v>
      </c>
    </row>
    <row r="28" spans="1:12">
      <c r="A28" t="s">
        <v>23</v>
      </c>
      <c r="B28" t="str">
        <f>'3500xl Plate Map'!E8</f>
        <v/>
      </c>
      <c r="C28" t="str">
        <f t="shared" si="1"/>
        <v/>
      </c>
      <c r="D28" t="str">
        <f t="shared" si="2"/>
        <v/>
      </c>
      <c r="E28" t="str">
        <f t="shared" si="3"/>
        <v/>
      </c>
      <c r="F28" t="str">
        <f t="shared" si="0"/>
        <v xml:space="preserve"> </v>
      </c>
      <c r="H28" t="s">
        <v>145</v>
      </c>
      <c r="I28" t="s">
        <v>145</v>
      </c>
      <c r="J28" t="s">
        <v>145</v>
      </c>
      <c r="K28" t="s">
        <v>145</v>
      </c>
      <c r="L28" t="s">
        <v>145</v>
      </c>
    </row>
    <row r="29" spans="1:12">
      <c r="A29" t="s">
        <v>24</v>
      </c>
      <c r="B29" t="str">
        <f>'3500xl Plate Map'!E9</f>
        <v/>
      </c>
      <c r="C29" t="str">
        <f t="shared" si="1"/>
        <v/>
      </c>
      <c r="D29" t="str">
        <f t="shared" si="2"/>
        <v/>
      </c>
      <c r="E29" t="str">
        <f t="shared" si="3"/>
        <v/>
      </c>
      <c r="F29" t="str">
        <f t="shared" si="0"/>
        <v xml:space="preserve"> </v>
      </c>
      <c r="H29" t="s">
        <v>145</v>
      </c>
      <c r="I29" t="s">
        <v>145</v>
      </c>
      <c r="J29" t="s">
        <v>145</v>
      </c>
      <c r="K29" t="s">
        <v>145</v>
      </c>
      <c r="L29" t="s">
        <v>145</v>
      </c>
    </row>
    <row r="30" spans="1:12">
      <c r="A30" t="s">
        <v>25</v>
      </c>
      <c r="B30" t="str">
        <f>'3500xl Plate Map'!E10</f>
        <v/>
      </c>
      <c r="C30" t="str">
        <f t="shared" si="1"/>
        <v/>
      </c>
      <c r="D30" t="str">
        <f t="shared" si="2"/>
        <v/>
      </c>
      <c r="E30" t="str">
        <f t="shared" si="3"/>
        <v/>
      </c>
      <c r="F30" t="str">
        <f t="shared" si="0"/>
        <v xml:space="preserve"> </v>
      </c>
      <c r="H30" t="s">
        <v>145</v>
      </c>
      <c r="I30" t="s">
        <v>145</v>
      </c>
      <c r="J30" t="s">
        <v>145</v>
      </c>
      <c r="K30" t="s">
        <v>145</v>
      </c>
      <c r="L30" t="s">
        <v>145</v>
      </c>
    </row>
    <row r="31" spans="1:12">
      <c r="A31" t="s">
        <v>26</v>
      </c>
      <c r="B31" t="str">
        <f>'3500xl Plate Map'!F3</f>
        <v/>
      </c>
      <c r="C31" t="str">
        <f t="shared" si="1"/>
        <v/>
      </c>
      <c r="D31" t="str">
        <f t="shared" si="2"/>
        <v/>
      </c>
      <c r="E31" t="str">
        <f t="shared" si="3"/>
        <v/>
      </c>
      <c r="F31" t="str">
        <f t="shared" si="0"/>
        <v xml:space="preserve"> </v>
      </c>
      <c r="H31" t="s">
        <v>145</v>
      </c>
      <c r="I31" t="s">
        <v>145</v>
      </c>
      <c r="J31" t="s">
        <v>145</v>
      </c>
      <c r="K31" t="s">
        <v>145</v>
      </c>
      <c r="L31" t="s">
        <v>145</v>
      </c>
    </row>
    <row r="32" spans="1:12">
      <c r="A32" t="s">
        <v>161</v>
      </c>
      <c r="B32" t="str">
        <f>IF('3500xl Plate Map'!F4="","",'3500xl Plate Map'!F4)</f>
        <v/>
      </c>
      <c r="C32" t="str">
        <f>IF(B32="","","Promega G5 18s WEN")</f>
        <v/>
      </c>
      <c r="D32" t="str">
        <f>IF(B32="","","HID Validation")</f>
        <v/>
      </c>
      <c r="E32" t="str">
        <f>IF(B32="","","HID_Validation")</f>
        <v/>
      </c>
      <c r="F32" t="str">
        <f t="shared" ref="F32" si="4">IF(B32=""," ",IF(B32="Ladder","Allelic Ladder", IF(ISNUMBER(SEARCH("RB",B32)),"Negative Control", IF(ISNUMBER(SEARCH("2800M",B32)),"Positive Control", IF(ISNUMBER(SEARCH("Neg",B32)),"Negative Control","Sample")))))</f>
        <v xml:space="preserve"> </v>
      </c>
      <c r="H32" t="s">
        <v>145</v>
      </c>
      <c r="I32" t="s">
        <v>145</v>
      </c>
      <c r="J32" t="s">
        <v>145</v>
      </c>
      <c r="K32" t="s">
        <v>145</v>
      </c>
      <c r="L32" t="s">
        <v>145</v>
      </c>
    </row>
    <row r="33" spans="1:12">
      <c r="A33" t="s">
        <v>27</v>
      </c>
      <c r="B33" t="str">
        <f>'3500xl Plate Map'!F5</f>
        <v/>
      </c>
      <c r="C33" t="str">
        <f t="shared" si="1"/>
        <v/>
      </c>
      <c r="D33" t="str">
        <f t="shared" si="2"/>
        <v/>
      </c>
      <c r="E33" t="str">
        <f t="shared" si="3"/>
        <v/>
      </c>
      <c r="F33" t="str">
        <f t="shared" si="0"/>
        <v xml:space="preserve"> </v>
      </c>
      <c r="H33" t="s">
        <v>145</v>
      </c>
      <c r="I33" t="s">
        <v>145</v>
      </c>
      <c r="J33" t="s">
        <v>145</v>
      </c>
      <c r="K33" t="s">
        <v>145</v>
      </c>
      <c r="L33" t="s">
        <v>145</v>
      </c>
    </row>
    <row r="34" spans="1:12">
      <c r="A34" t="s">
        <v>28</v>
      </c>
      <c r="B34" t="str">
        <f>'3500xl Plate Map'!F6</f>
        <v/>
      </c>
      <c r="C34" t="str">
        <f t="shared" si="1"/>
        <v/>
      </c>
      <c r="D34" t="str">
        <f t="shared" si="2"/>
        <v/>
      </c>
      <c r="E34" t="str">
        <f t="shared" si="3"/>
        <v/>
      </c>
      <c r="F34" t="str">
        <f t="shared" si="0"/>
        <v xml:space="preserve"> </v>
      </c>
      <c r="H34" t="s">
        <v>145</v>
      </c>
      <c r="I34" t="s">
        <v>145</v>
      </c>
      <c r="J34" t="s">
        <v>145</v>
      </c>
      <c r="K34" t="s">
        <v>145</v>
      </c>
      <c r="L34" t="s">
        <v>145</v>
      </c>
    </row>
    <row r="35" spans="1:12">
      <c r="A35" t="s">
        <v>29</v>
      </c>
      <c r="B35" t="str">
        <f>'3500xl Plate Map'!F7</f>
        <v/>
      </c>
      <c r="C35" t="str">
        <f t="shared" si="1"/>
        <v/>
      </c>
      <c r="D35" t="str">
        <f t="shared" si="2"/>
        <v/>
      </c>
      <c r="E35" t="str">
        <f t="shared" si="3"/>
        <v/>
      </c>
      <c r="F35" t="str">
        <f t="shared" si="0"/>
        <v xml:space="preserve"> </v>
      </c>
      <c r="H35" t="s">
        <v>145</v>
      </c>
      <c r="I35" t="s">
        <v>145</v>
      </c>
      <c r="J35" t="s">
        <v>145</v>
      </c>
      <c r="K35" t="s">
        <v>145</v>
      </c>
      <c r="L35" t="s">
        <v>145</v>
      </c>
    </row>
    <row r="36" spans="1:12">
      <c r="A36" t="s">
        <v>30</v>
      </c>
      <c r="B36" t="str">
        <f>'3500xl Plate Map'!F8</f>
        <v/>
      </c>
      <c r="C36" t="str">
        <f t="shared" si="1"/>
        <v/>
      </c>
      <c r="D36" t="str">
        <f t="shared" si="2"/>
        <v/>
      </c>
      <c r="E36" t="str">
        <f t="shared" si="3"/>
        <v/>
      </c>
      <c r="F36" t="str">
        <f t="shared" si="0"/>
        <v xml:space="preserve"> </v>
      </c>
      <c r="H36" t="s">
        <v>145</v>
      </c>
      <c r="I36" t="s">
        <v>145</v>
      </c>
      <c r="J36" t="s">
        <v>145</v>
      </c>
      <c r="K36" t="s">
        <v>145</v>
      </c>
      <c r="L36" t="s">
        <v>145</v>
      </c>
    </row>
    <row r="37" spans="1:12">
      <c r="A37" t="s">
        <v>31</v>
      </c>
      <c r="B37" t="str">
        <f>'3500xl Plate Map'!F9</f>
        <v/>
      </c>
      <c r="C37" t="str">
        <f t="shared" si="1"/>
        <v/>
      </c>
      <c r="D37" t="str">
        <f t="shared" si="2"/>
        <v/>
      </c>
      <c r="E37" t="str">
        <f t="shared" si="3"/>
        <v/>
      </c>
      <c r="F37" t="str">
        <f t="shared" si="0"/>
        <v xml:space="preserve"> </v>
      </c>
      <c r="H37" t="s">
        <v>145</v>
      </c>
      <c r="I37" t="s">
        <v>145</v>
      </c>
      <c r="J37" t="s">
        <v>145</v>
      </c>
      <c r="K37" t="s">
        <v>145</v>
      </c>
      <c r="L37" t="s">
        <v>145</v>
      </c>
    </row>
    <row r="38" spans="1:12">
      <c r="A38" t="s">
        <v>32</v>
      </c>
      <c r="B38" t="str">
        <f>'3500xl Plate Map'!F10</f>
        <v/>
      </c>
      <c r="C38" t="str">
        <f t="shared" si="1"/>
        <v/>
      </c>
      <c r="D38" t="str">
        <f t="shared" si="2"/>
        <v/>
      </c>
      <c r="E38" t="str">
        <f t="shared" si="3"/>
        <v/>
      </c>
      <c r="F38" t="str">
        <f t="shared" si="0"/>
        <v xml:space="preserve"> </v>
      </c>
      <c r="H38" t="s">
        <v>145</v>
      </c>
      <c r="I38" t="s">
        <v>145</v>
      </c>
      <c r="J38" t="s">
        <v>145</v>
      </c>
      <c r="K38" t="s">
        <v>145</v>
      </c>
      <c r="L38" t="s">
        <v>145</v>
      </c>
    </row>
    <row r="39" spans="1:12">
      <c r="A39" t="s">
        <v>33</v>
      </c>
      <c r="B39" t="str">
        <f>'3500xl Plate Map'!G3</f>
        <v/>
      </c>
      <c r="C39" t="str">
        <f t="shared" ref="C39:C70" si="5">IF(B39="","","Promega G5 18s WEN")</f>
        <v/>
      </c>
      <c r="D39" t="str">
        <f t="shared" si="2"/>
        <v/>
      </c>
      <c r="E39" t="str">
        <f t="shared" si="3"/>
        <v/>
      </c>
      <c r="F39" t="str">
        <f t="shared" ref="F39:F70" si="6">IF(B39=""," ",IF(B39="Ladder","Allelic Ladder", IF(ISNUMBER(SEARCH("RB",B39)),"Negative Control", IF(ISNUMBER(SEARCH("2800M",B39)),"Positive Control", IF(ISNUMBER(SEARCH("Neg",B39)),"Negative Control","Sample")))))</f>
        <v xml:space="preserve"> </v>
      </c>
      <c r="H39" t="s">
        <v>145</v>
      </c>
      <c r="I39" t="s">
        <v>145</v>
      </c>
      <c r="J39" t="s">
        <v>145</v>
      </c>
      <c r="K39" t="s">
        <v>145</v>
      </c>
      <c r="L39" t="s">
        <v>145</v>
      </c>
    </row>
    <row r="40" spans="1:12">
      <c r="A40" t="s">
        <v>34</v>
      </c>
      <c r="B40" t="str">
        <f>'3500xl Plate Map'!G4</f>
        <v/>
      </c>
      <c r="C40" t="str">
        <f t="shared" si="5"/>
        <v/>
      </c>
      <c r="D40" t="str">
        <f t="shared" si="2"/>
        <v/>
      </c>
      <c r="E40" t="str">
        <f t="shared" si="3"/>
        <v/>
      </c>
      <c r="F40" t="str">
        <f t="shared" si="6"/>
        <v xml:space="preserve"> </v>
      </c>
      <c r="H40" t="s">
        <v>145</v>
      </c>
      <c r="I40" t="s">
        <v>145</v>
      </c>
      <c r="J40" t="s">
        <v>145</v>
      </c>
      <c r="K40" t="s">
        <v>145</v>
      </c>
      <c r="L40" t="s">
        <v>145</v>
      </c>
    </row>
    <row r="41" spans="1:12">
      <c r="A41" t="s">
        <v>35</v>
      </c>
      <c r="B41" t="str">
        <f>'3500xl Plate Map'!G5</f>
        <v/>
      </c>
      <c r="C41" t="str">
        <f t="shared" si="5"/>
        <v/>
      </c>
      <c r="D41" t="str">
        <f t="shared" si="2"/>
        <v/>
      </c>
      <c r="E41" t="str">
        <f t="shared" si="3"/>
        <v/>
      </c>
      <c r="F41" t="str">
        <f t="shared" si="6"/>
        <v xml:space="preserve"> </v>
      </c>
      <c r="H41" t="s">
        <v>145</v>
      </c>
      <c r="I41" t="s">
        <v>145</v>
      </c>
      <c r="J41" t="s">
        <v>145</v>
      </c>
      <c r="K41" t="s">
        <v>145</v>
      </c>
      <c r="L41" t="s">
        <v>145</v>
      </c>
    </row>
    <row r="42" spans="1:12">
      <c r="A42" t="s">
        <v>36</v>
      </c>
      <c r="B42" t="str">
        <f>'3500xl Plate Map'!G6</f>
        <v/>
      </c>
      <c r="C42" t="str">
        <f t="shared" si="5"/>
        <v/>
      </c>
      <c r="D42" t="str">
        <f t="shared" si="2"/>
        <v/>
      </c>
      <c r="E42" t="str">
        <f t="shared" si="3"/>
        <v/>
      </c>
      <c r="F42" t="str">
        <f t="shared" si="6"/>
        <v xml:space="preserve"> </v>
      </c>
      <c r="H42" t="s">
        <v>145</v>
      </c>
      <c r="I42" t="s">
        <v>145</v>
      </c>
      <c r="J42" t="s">
        <v>145</v>
      </c>
      <c r="K42" t="s">
        <v>145</v>
      </c>
      <c r="L42" t="s">
        <v>145</v>
      </c>
    </row>
    <row r="43" spans="1:12">
      <c r="A43" t="s">
        <v>37</v>
      </c>
      <c r="B43" t="str">
        <f>'3500xl Plate Map'!G7</f>
        <v/>
      </c>
      <c r="C43" t="str">
        <f t="shared" si="5"/>
        <v/>
      </c>
      <c r="D43" t="str">
        <f t="shared" si="2"/>
        <v/>
      </c>
      <c r="E43" t="str">
        <f t="shared" si="3"/>
        <v/>
      </c>
      <c r="F43" t="str">
        <f t="shared" si="6"/>
        <v xml:space="preserve"> </v>
      </c>
      <c r="H43" t="s">
        <v>145</v>
      </c>
      <c r="I43" t="s">
        <v>145</v>
      </c>
      <c r="J43" t="s">
        <v>145</v>
      </c>
      <c r="K43" t="s">
        <v>145</v>
      </c>
      <c r="L43" t="s">
        <v>145</v>
      </c>
    </row>
    <row r="44" spans="1:12">
      <c r="A44" t="s">
        <v>38</v>
      </c>
      <c r="B44" t="str">
        <f>'3500xl Plate Map'!G8</f>
        <v/>
      </c>
      <c r="C44" t="str">
        <f t="shared" si="5"/>
        <v/>
      </c>
      <c r="D44" t="str">
        <f t="shared" si="2"/>
        <v/>
      </c>
      <c r="E44" t="str">
        <f t="shared" si="3"/>
        <v/>
      </c>
      <c r="F44" t="str">
        <f t="shared" si="6"/>
        <v xml:space="preserve"> </v>
      </c>
      <c r="H44" t="s">
        <v>145</v>
      </c>
      <c r="I44" t="s">
        <v>145</v>
      </c>
      <c r="J44" t="s">
        <v>145</v>
      </c>
      <c r="K44" t="s">
        <v>145</v>
      </c>
      <c r="L44" t="s">
        <v>145</v>
      </c>
    </row>
    <row r="45" spans="1:12">
      <c r="A45" t="s">
        <v>39</v>
      </c>
      <c r="B45" t="str">
        <f>'3500xl Plate Map'!G9</f>
        <v/>
      </c>
      <c r="C45" t="str">
        <f t="shared" si="5"/>
        <v/>
      </c>
      <c r="D45" t="str">
        <f t="shared" si="2"/>
        <v/>
      </c>
      <c r="E45" t="str">
        <f t="shared" si="3"/>
        <v/>
      </c>
      <c r="F45" t="str">
        <f t="shared" si="6"/>
        <v xml:space="preserve"> </v>
      </c>
      <c r="H45" t="s">
        <v>145</v>
      </c>
      <c r="I45" t="s">
        <v>145</v>
      </c>
      <c r="J45" t="s">
        <v>145</v>
      </c>
      <c r="K45" t="s">
        <v>145</v>
      </c>
      <c r="L45" t="s">
        <v>145</v>
      </c>
    </row>
    <row r="46" spans="1:12">
      <c r="A46" t="s">
        <v>40</v>
      </c>
      <c r="B46" t="str">
        <f>'3500xl Plate Map'!G10</f>
        <v/>
      </c>
      <c r="C46" t="str">
        <f t="shared" si="5"/>
        <v/>
      </c>
      <c r="D46" t="str">
        <f t="shared" si="2"/>
        <v/>
      </c>
      <c r="E46" t="str">
        <f t="shared" si="3"/>
        <v/>
      </c>
      <c r="F46" t="str">
        <f t="shared" si="6"/>
        <v xml:space="preserve"> </v>
      </c>
      <c r="H46" t="s">
        <v>145</v>
      </c>
      <c r="I46" t="s">
        <v>145</v>
      </c>
      <c r="J46" t="s">
        <v>145</v>
      </c>
      <c r="K46" t="s">
        <v>145</v>
      </c>
      <c r="L46" t="s">
        <v>145</v>
      </c>
    </row>
    <row r="47" spans="1:12">
      <c r="A47" t="s">
        <v>41</v>
      </c>
      <c r="B47" t="str">
        <f>'3500xl Plate Map'!H3</f>
        <v/>
      </c>
      <c r="C47" t="str">
        <f t="shared" si="5"/>
        <v/>
      </c>
      <c r="D47" t="str">
        <f t="shared" si="2"/>
        <v/>
      </c>
      <c r="E47" t="str">
        <f t="shared" si="3"/>
        <v/>
      </c>
      <c r="F47" t="str">
        <f t="shared" si="6"/>
        <v xml:space="preserve"> </v>
      </c>
      <c r="H47" t="s">
        <v>145</v>
      </c>
      <c r="I47" t="s">
        <v>145</v>
      </c>
      <c r="J47" t="s">
        <v>145</v>
      </c>
      <c r="K47" t="s">
        <v>145</v>
      </c>
      <c r="L47" t="s">
        <v>145</v>
      </c>
    </row>
    <row r="48" spans="1:12">
      <c r="A48" t="s">
        <v>42</v>
      </c>
      <c r="B48" t="str">
        <f>'3500xl Plate Map'!H4</f>
        <v/>
      </c>
      <c r="C48" t="str">
        <f t="shared" si="5"/>
        <v/>
      </c>
      <c r="D48" t="str">
        <f t="shared" si="2"/>
        <v/>
      </c>
      <c r="E48" t="str">
        <f t="shared" si="3"/>
        <v/>
      </c>
      <c r="F48" t="str">
        <f t="shared" si="6"/>
        <v xml:space="preserve"> </v>
      </c>
      <c r="H48" t="s">
        <v>145</v>
      </c>
      <c r="I48" t="s">
        <v>145</v>
      </c>
      <c r="J48" t="s">
        <v>145</v>
      </c>
      <c r="K48" t="s">
        <v>145</v>
      </c>
      <c r="L48" t="s">
        <v>145</v>
      </c>
    </row>
    <row r="49" spans="1:12">
      <c r="A49" t="s">
        <v>43</v>
      </c>
      <c r="B49" t="str">
        <f>'3500xl Plate Map'!H5</f>
        <v/>
      </c>
      <c r="C49" t="str">
        <f t="shared" si="5"/>
        <v/>
      </c>
      <c r="D49" t="str">
        <f t="shared" si="2"/>
        <v/>
      </c>
      <c r="E49" t="str">
        <f t="shared" si="3"/>
        <v/>
      </c>
      <c r="F49" t="str">
        <f t="shared" si="6"/>
        <v xml:space="preserve"> </v>
      </c>
      <c r="H49" t="s">
        <v>145</v>
      </c>
      <c r="I49" t="s">
        <v>145</v>
      </c>
      <c r="J49" t="s">
        <v>145</v>
      </c>
      <c r="K49" t="s">
        <v>145</v>
      </c>
      <c r="L49" t="s">
        <v>145</v>
      </c>
    </row>
    <row r="50" spans="1:12">
      <c r="A50" t="s">
        <v>44</v>
      </c>
      <c r="B50" t="str">
        <f>'3500xl Plate Map'!H6</f>
        <v/>
      </c>
      <c r="C50" t="str">
        <f t="shared" si="5"/>
        <v/>
      </c>
      <c r="D50" t="str">
        <f t="shared" si="2"/>
        <v/>
      </c>
      <c r="E50" t="str">
        <f t="shared" si="3"/>
        <v/>
      </c>
      <c r="F50" t="str">
        <f t="shared" si="6"/>
        <v xml:space="preserve"> </v>
      </c>
      <c r="H50" t="s">
        <v>145</v>
      </c>
      <c r="I50" t="s">
        <v>145</v>
      </c>
      <c r="J50" t="s">
        <v>145</v>
      </c>
      <c r="K50" t="s">
        <v>145</v>
      </c>
      <c r="L50" t="s">
        <v>145</v>
      </c>
    </row>
    <row r="51" spans="1:12">
      <c r="A51" t="s">
        <v>45</v>
      </c>
      <c r="B51" t="str">
        <f>'3500xl Plate Map'!H7</f>
        <v/>
      </c>
      <c r="C51" t="str">
        <f t="shared" si="5"/>
        <v/>
      </c>
      <c r="D51" t="str">
        <f t="shared" si="2"/>
        <v/>
      </c>
      <c r="E51" t="str">
        <f t="shared" si="3"/>
        <v/>
      </c>
      <c r="F51" t="str">
        <f t="shared" si="6"/>
        <v xml:space="preserve"> </v>
      </c>
      <c r="H51" t="s">
        <v>145</v>
      </c>
      <c r="I51" t="s">
        <v>145</v>
      </c>
      <c r="J51" t="s">
        <v>145</v>
      </c>
      <c r="K51" t="s">
        <v>145</v>
      </c>
      <c r="L51" t="s">
        <v>145</v>
      </c>
    </row>
    <row r="52" spans="1:12">
      <c r="A52" t="s">
        <v>46</v>
      </c>
      <c r="B52" t="str">
        <f>'3500xl Plate Map'!H8</f>
        <v/>
      </c>
      <c r="C52" t="str">
        <f t="shared" si="5"/>
        <v/>
      </c>
      <c r="D52" t="str">
        <f t="shared" si="2"/>
        <v/>
      </c>
      <c r="E52" t="str">
        <f t="shared" si="3"/>
        <v/>
      </c>
      <c r="F52" t="str">
        <f t="shared" si="6"/>
        <v xml:space="preserve"> </v>
      </c>
      <c r="H52" t="s">
        <v>145</v>
      </c>
      <c r="I52" t="s">
        <v>145</v>
      </c>
      <c r="J52" t="s">
        <v>145</v>
      </c>
      <c r="K52" t="s">
        <v>145</v>
      </c>
      <c r="L52" t="s">
        <v>145</v>
      </c>
    </row>
    <row r="53" spans="1:12">
      <c r="A53" t="s">
        <v>47</v>
      </c>
      <c r="B53" t="str">
        <f>'3500xl Plate Map'!H9</f>
        <v/>
      </c>
      <c r="C53" t="str">
        <f t="shared" si="5"/>
        <v/>
      </c>
      <c r="D53" t="str">
        <f t="shared" si="2"/>
        <v/>
      </c>
      <c r="E53" t="str">
        <f t="shared" si="3"/>
        <v/>
      </c>
      <c r="F53" t="str">
        <f t="shared" si="6"/>
        <v xml:space="preserve"> </v>
      </c>
      <c r="H53" t="s">
        <v>145</v>
      </c>
      <c r="I53" t="s">
        <v>145</v>
      </c>
      <c r="J53" t="s">
        <v>145</v>
      </c>
      <c r="K53" t="s">
        <v>145</v>
      </c>
      <c r="L53" t="s">
        <v>145</v>
      </c>
    </row>
    <row r="54" spans="1:12">
      <c r="A54" t="s">
        <v>48</v>
      </c>
      <c r="B54" t="str">
        <f>'3500xl Plate Map'!H10</f>
        <v/>
      </c>
      <c r="C54" t="str">
        <f t="shared" si="5"/>
        <v/>
      </c>
      <c r="D54" t="str">
        <f t="shared" si="2"/>
        <v/>
      </c>
      <c r="E54" t="str">
        <f t="shared" si="3"/>
        <v/>
      </c>
      <c r="F54" t="str">
        <f t="shared" si="6"/>
        <v xml:space="preserve"> </v>
      </c>
      <c r="H54" t="s">
        <v>145</v>
      </c>
      <c r="I54" t="s">
        <v>145</v>
      </c>
      <c r="J54" t="s">
        <v>145</v>
      </c>
      <c r="K54" t="s">
        <v>145</v>
      </c>
      <c r="L54" t="s">
        <v>145</v>
      </c>
    </row>
    <row r="55" spans="1:12">
      <c r="A55" t="s">
        <v>49</v>
      </c>
      <c r="B55" t="str">
        <f>'3500xl Plate Map'!I3</f>
        <v/>
      </c>
      <c r="C55" t="str">
        <f t="shared" si="5"/>
        <v/>
      </c>
      <c r="D55" t="str">
        <f t="shared" si="2"/>
        <v/>
      </c>
      <c r="E55" t="str">
        <f t="shared" si="3"/>
        <v/>
      </c>
      <c r="F55" t="str">
        <f t="shared" si="6"/>
        <v xml:space="preserve"> </v>
      </c>
      <c r="H55" t="s">
        <v>145</v>
      </c>
      <c r="I55" t="s">
        <v>145</v>
      </c>
      <c r="J55" t="s">
        <v>145</v>
      </c>
      <c r="K55" t="s">
        <v>145</v>
      </c>
      <c r="L55" t="s">
        <v>145</v>
      </c>
    </row>
    <row r="56" spans="1:12">
      <c r="A56" t="s">
        <v>50</v>
      </c>
      <c r="B56" t="str">
        <f>'3500xl Plate Map'!I4</f>
        <v/>
      </c>
      <c r="C56" t="str">
        <f t="shared" si="5"/>
        <v/>
      </c>
      <c r="D56" t="str">
        <f t="shared" si="2"/>
        <v/>
      </c>
      <c r="E56" t="str">
        <f t="shared" si="3"/>
        <v/>
      </c>
      <c r="F56" t="str">
        <f t="shared" si="6"/>
        <v xml:space="preserve"> </v>
      </c>
      <c r="H56" t="s">
        <v>145</v>
      </c>
      <c r="I56" t="s">
        <v>145</v>
      </c>
      <c r="J56" t="s">
        <v>145</v>
      </c>
      <c r="K56" t="s">
        <v>145</v>
      </c>
      <c r="L56" t="s">
        <v>145</v>
      </c>
    </row>
    <row r="57" spans="1:12">
      <c r="A57" t="s">
        <v>51</v>
      </c>
      <c r="B57" t="str">
        <f>'3500xl Plate Map'!I5</f>
        <v/>
      </c>
      <c r="C57" t="str">
        <f t="shared" si="5"/>
        <v/>
      </c>
      <c r="D57" t="str">
        <f t="shared" si="2"/>
        <v/>
      </c>
      <c r="E57" t="str">
        <f t="shared" si="3"/>
        <v/>
      </c>
      <c r="F57" t="str">
        <f t="shared" si="6"/>
        <v xml:space="preserve"> </v>
      </c>
      <c r="H57" t="s">
        <v>145</v>
      </c>
      <c r="I57" t="s">
        <v>145</v>
      </c>
      <c r="J57" t="s">
        <v>145</v>
      </c>
      <c r="K57" t="s">
        <v>145</v>
      </c>
      <c r="L57" t="s">
        <v>145</v>
      </c>
    </row>
    <row r="58" spans="1:12">
      <c r="A58" t="s">
        <v>162</v>
      </c>
      <c r="B58" t="str">
        <f>IF('3500xl Plate Map'!I6="","",'3500xl Plate Map'!I6)</f>
        <v/>
      </c>
      <c r="C58" t="str">
        <f>IF(B58="","","Promega G5 18s WEN")</f>
        <v/>
      </c>
      <c r="D58" t="str">
        <f>IF(B58="","","HID Validation")</f>
        <v/>
      </c>
      <c r="E58" t="str">
        <f>IF(B58="","","HID_Validation")</f>
        <v/>
      </c>
      <c r="F58" t="str">
        <f t="shared" si="6"/>
        <v xml:space="preserve"> </v>
      </c>
      <c r="H58" t="s">
        <v>145</v>
      </c>
      <c r="I58" t="s">
        <v>145</v>
      </c>
      <c r="J58" t="s">
        <v>145</v>
      </c>
      <c r="K58" t="s">
        <v>145</v>
      </c>
      <c r="L58" t="s">
        <v>145</v>
      </c>
    </row>
    <row r="59" spans="1:12">
      <c r="A59" t="s">
        <v>52</v>
      </c>
      <c r="B59" t="str">
        <f>'3500xl Plate Map'!I7</f>
        <v/>
      </c>
      <c r="C59" t="str">
        <f t="shared" si="5"/>
        <v/>
      </c>
      <c r="D59" t="str">
        <f t="shared" si="2"/>
        <v/>
      </c>
      <c r="E59" t="str">
        <f t="shared" si="3"/>
        <v/>
      </c>
      <c r="F59" t="str">
        <f t="shared" si="6"/>
        <v xml:space="preserve"> </v>
      </c>
      <c r="H59" t="s">
        <v>145</v>
      </c>
      <c r="I59" t="s">
        <v>145</v>
      </c>
      <c r="J59" t="s">
        <v>145</v>
      </c>
      <c r="K59" t="s">
        <v>145</v>
      </c>
      <c r="L59" t="s">
        <v>145</v>
      </c>
    </row>
    <row r="60" spans="1:12">
      <c r="A60" t="s">
        <v>53</v>
      </c>
      <c r="B60" t="str">
        <f>'3500xl Plate Map'!I8</f>
        <v/>
      </c>
      <c r="C60" t="str">
        <f t="shared" si="5"/>
        <v/>
      </c>
      <c r="D60" t="str">
        <f t="shared" si="2"/>
        <v/>
      </c>
      <c r="E60" t="str">
        <f t="shared" si="3"/>
        <v/>
      </c>
      <c r="F60" t="str">
        <f t="shared" si="6"/>
        <v xml:space="preserve"> </v>
      </c>
      <c r="H60" t="s">
        <v>145</v>
      </c>
      <c r="I60" t="s">
        <v>145</v>
      </c>
      <c r="J60" t="s">
        <v>145</v>
      </c>
      <c r="K60" t="s">
        <v>145</v>
      </c>
      <c r="L60" t="s">
        <v>145</v>
      </c>
    </row>
    <row r="61" spans="1:12">
      <c r="A61" t="s">
        <v>54</v>
      </c>
      <c r="B61" t="str">
        <f>'3500xl Plate Map'!I9</f>
        <v/>
      </c>
      <c r="C61" t="str">
        <f t="shared" si="5"/>
        <v/>
      </c>
      <c r="D61" t="str">
        <f t="shared" si="2"/>
        <v/>
      </c>
      <c r="E61" t="str">
        <f t="shared" si="3"/>
        <v/>
      </c>
      <c r="F61" t="str">
        <f t="shared" si="6"/>
        <v xml:space="preserve"> </v>
      </c>
      <c r="H61" t="s">
        <v>145</v>
      </c>
      <c r="I61" t="s">
        <v>145</v>
      </c>
      <c r="J61" t="s">
        <v>145</v>
      </c>
      <c r="K61" t="s">
        <v>145</v>
      </c>
      <c r="L61" t="s">
        <v>145</v>
      </c>
    </row>
    <row r="62" spans="1:12">
      <c r="A62" t="s">
        <v>55</v>
      </c>
      <c r="B62" t="str">
        <f>'3500xl Plate Map'!I10</f>
        <v/>
      </c>
      <c r="C62" t="str">
        <f t="shared" si="5"/>
        <v/>
      </c>
      <c r="D62" t="str">
        <f t="shared" si="2"/>
        <v/>
      </c>
      <c r="E62" t="str">
        <f t="shared" si="3"/>
        <v/>
      </c>
      <c r="F62" t="str">
        <f t="shared" si="6"/>
        <v xml:space="preserve"> </v>
      </c>
      <c r="H62" t="s">
        <v>145</v>
      </c>
      <c r="I62" t="s">
        <v>145</v>
      </c>
      <c r="J62" t="s">
        <v>145</v>
      </c>
      <c r="K62" t="s">
        <v>145</v>
      </c>
      <c r="L62" t="s">
        <v>145</v>
      </c>
    </row>
    <row r="63" spans="1:12">
      <c r="A63" t="s">
        <v>56</v>
      </c>
      <c r="B63" t="str">
        <f>'3500xl Plate Map'!J3</f>
        <v/>
      </c>
      <c r="C63" t="str">
        <f t="shared" si="5"/>
        <v/>
      </c>
      <c r="D63" t="str">
        <f t="shared" si="2"/>
        <v/>
      </c>
      <c r="E63" t="str">
        <f t="shared" si="3"/>
        <v/>
      </c>
      <c r="F63" t="str">
        <f t="shared" si="6"/>
        <v xml:space="preserve"> </v>
      </c>
      <c r="H63" t="s">
        <v>145</v>
      </c>
      <c r="I63" t="s">
        <v>145</v>
      </c>
      <c r="J63" t="s">
        <v>145</v>
      </c>
      <c r="K63" t="s">
        <v>145</v>
      </c>
      <c r="L63" t="s">
        <v>145</v>
      </c>
    </row>
    <row r="64" spans="1:12">
      <c r="A64" t="s">
        <v>57</v>
      </c>
      <c r="B64" t="str">
        <f>'3500xl Plate Map'!J4</f>
        <v/>
      </c>
      <c r="C64" t="str">
        <f t="shared" si="5"/>
        <v/>
      </c>
      <c r="D64" t="str">
        <f t="shared" si="2"/>
        <v/>
      </c>
      <c r="E64" t="str">
        <f t="shared" si="3"/>
        <v/>
      </c>
      <c r="F64" t="str">
        <f t="shared" si="6"/>
        <v xml:space="preserve"> </v>
      </c>
      <c r="H64" t="s">
        <v>145</v>
      </c>
      <c r="I64" t="s">
        <v>145</v>
      </c>
      <c r="J64" t="s">
        <v>145</v>
      </c>
      <c r="K64" t="s">
        <v>145</v>
      </c>
      <c r="L64" t="s">
        <v>145</v>
      </c>
    </row>
    <row r="65" spans="1:12">
      <c r="A65" t="s">
        <v>58</v>
      </c>
      <c r="B65" t="str">
        <f>'3500xl Plate Map'!J5</f>
        <v/>
      </c>
      <c r="C65" t="str">
        <f t="shared" si="5"/>
        <v/>
      </c>
      <c r="D65" t="str">
        <f t="shared" si="2"/>
        <v/>
      </c>
      <c r="E65" t="str">
        <f t="shared" si="3"/>
        <v/>
      </c>
      <c r="F65" t="str">
        <f t="shared" si="6"/>
        <v xml:space="preserve"> </v>
      </c>
      <c r="H65" t="s">
        <v>145</v>
      </c>
      <c r="I65" t="s">
        <v>145</v>
      </c>
      <c r="J65" t="s">
        <v>145</v>
      </c>
      <c r="K65" t="s">
        <v>145</v>
      </c>
      <c r="L65" t="s">
        <v>145</v>
      </c>
    </row>
    <row r="66" spans="1:12">
      <c r="A66" t="s">
        <v>59</v>
      </c>
      <c r="B66" t="str">
        <f>'3500xl Plate Map'!J6</f>
        <v/>
      </c>
      <c r="C66" t="str">
        <f t="shared" si="5"/>
        <v/>
      </c>
      <c r="D66" t="str">
        <f t="shared" si="2"/>
        <v/>
      </c>
      <c r="E66" t="str">
        <f t="shared" si="3"/>
        <v/>
      </c>
      <c r="F66" t="str">
        <f t="shared" si="6"/>
        <v xml:space="preserve"> </v>
      </c>
      <c r="H66" t="s">
        <v>145</v>
      </c>
      <c r="I66" t="s">
        <v>145</v>
      </c>
      <c r="J66" t="s">
        <v>145</v>
      </c>
      <c r="K66" t="s">
        <v>145</v>
      </c>
      <c r="L66" t="s">
        <v>145</v>
      </c>
    </row>
    <row r="67" spans="1:12">
      <c r="A67" t="s">
        <v>60</v>
      </c>
      <c r="B67" t="str">
        <f>'3500xl Plate Map'!J7</f>
        <v/>
      </c>
      <c r="C67" t="str">
        <f t="shared" si="5"/>
        <v/>
      </c>
      <c r="D67" t="str">
        <f t="shared" si="2"/>
        <v/>
      </c>
      <c r="E67" t="str">
        <f t="shared" si="3"/>
        <v/>
      </c>
      <c r="F67" t="str">
        <f t="shared" si="6"/>
        <v xml:space="preserve"> </v>
      </c>
      <c r="H67" t="s">
        <v>145</v>
      </c>
      <c r="I67" t="s">
        <v>145</v>
      </c>
      <c r="J67" t="s">
        <v>145</v>
      </c>
      <c r="K67" t="s">
        <v>145</v>
      </c>
      <c r="L67" t="s">
        <v>145</v>
      </c>
    </row>
    <row r="68" spans="1:12">
      <c r="A68" t="s">
        <v>61</v>
      </c>
      <c r="B68" t="str">
        <f>'3500xl Plate Map'!J8</f>
        <v/>
      </c>
      <c r="C68" t="str">
        <f t="shared" si="5"/>
        <v/>
      </c>
      <c r="D68" t="str">
        <f t="shared" si="2"/>
        <v/>
      </c>
      <c r="E68" t="str">
        <f t="shared" si="3"/>
        <v/>
      </c>
      <c r="F68" t="str">
        <f t="shared" si="6"/>
        <v xml:space="preserve"> </v>
      </c>
      <c r="H68" t="s">
        <v>145</v>
      </c>
      <c r="I68" t="s">
        <v>145</v>
      </c>
      <c r="J68" t="s">
        <v>145</v>
      </c>
      <c r="K68" t="s">
        <v>145</v>
      </c>
      <c r="L68" t="s">
        <v>145</v>
      </c>
    </row>
    <row r="69" spans="1:12">
      <c r="A69" t="s">
        <v>62</v>
      </c>
      <c r="B69" t="str">
        <f>'3500xl Plate Map'!J9</f>
        <v/>
      </c>
      <c r="C69" t="str">
        <f t="shared" si="5"/>
        <v/>
      </c>
      <c r="D69" t="str">
        <f t="shared" si="2"/>
        <v/>
      </c>
      <c r="E69" t="str">
        <f t="shared" si="3"/>
        <v/>
      </c>
      <c r="F69" t="str">
        <f t="shared" si="6"/>
        <v xml:space="preserve"> </v>
      </c>
      <c r="H69" t="s">
        <v>145</v>
      </c>
      <c r="I69" t="s">
        <v>145</v>
      </c>
      <c r="J69" t="s">
        <v>145</v>
      </c>
      <c r="K69" t="s">
        <v>145</v>
      </c>
      <c r="L69" t="s">
        <v>145</v>
      </c>
    </row>
    <row r="70" spans="1:12">
      <c r="A70" t="s">
        <v>63</v>
      </c>
      <c r="B70" t="str">
        <f>'3500xl Plate Map'!J10</f>
        <v/>
      </c>
      <c r="C70" t="str">
        <f t="shared" si="5"/>
        <v/>
      </c>
      <c r="D70" t="str">
        <f t="shared" si="2"/>
        <v/>
      </c>
      <c r="E70" t="str">
        <f t="shared" si="3"/>
        <v/>
      </c>
      <c r="F70" t="str">
        <f t="shared" si="6"/>
        <v xml:space="preserve"> </v>
      </c>
      <c r="H70" t="s">
        <v>145</v>
      </c>
      <c r="I70" t="s">
        <v>145</v>
      </c>
      <c r="J70" t="s">
        <v>145</v>
      </c>
      <c r="K70" t="s">
        <v>145</v>
      </c>
      <c r="L70" t="s">
        <v>145</v>
      </c>
    </row>
    <row r="71" spans="1:12">
      <c r="A71" t="s">
        <v>64</v>
      </c>
      <c r="B71" t="str">
        <f>'3500xl Plate Map'!K3</f>
        <v/>
      </c>
      <c r="C71" t="str">
        <f t="shared" ref="C71:C102" si="7">IF(B71="","","Promega G5 18s WEN")</f>
        <v/>
      </c>
      <c r="D71" t="str">
        <f t="shared" si="2"/>
        <v/>
      </c>
      <c r="E71" t="str">
        <f t="shared" si="3"/>
        <v/>
      </c>
      <c r="F71" t="str">
        <f t="shared" ref="F71:F102" si="8">IF(B71=""," ",IF(B71="Ladder","Allelic Ladder", IF(ISNUMBER(SEARCH("RB",B71)),"Negative Control", IF(ISNUMBER(SEARCH("2800M",B71)),"Positive Control", IF(ISNUMBER(SEARCH("Neg",B71)),"Negative Control","Sample")))))</f>
        <v xml:space="preserve"> </v>
      </c>
      <c r="H71" t="s">
        <v>145</v>
      </c>
      <c r="I71" t="s">
        <v>145</v>
      </c>
      <c r="J71" t="s">
        <v>145</v>
      </c>
      <c r="K71" t="s">
        <v>145</v>
      </c>
      <c r="L71" t="s">
        <v>145</v>
      </c>
    </row>
    <row r="72" spans="1:12">
      <c r="A72" t="s">
        <v>65</v>
      </c>
      <c r="B72" t="str">
        <f>'3500xl Plate Map'!K4</f>
        <v/>
      </c>
      <c r="C72" t="str">
        <f t="shared" si="7"/>
        <v/>
      </c>
      <c r="D72" t="str">
        <f t="shared" ref="D72:D102" si="9">IF(B72="","","HID Validation")</f>
        <v/>
      </c>
      <c r="E72" t="str">
        <f t="shared" ref="E72:E102" si="10">IF(B72="","","HID_Validation")</f>
        <v/>
      </c>
      <c r="F72" t="str">
        <f t="shared" si="8"/>
        <v xml:space="preserve"> </v>
      </c>
      <c r="H72" t="s">
        <v>145</v>
      </c>
      <c r="I72" t="s">
        <v>145</v>
      </c>
      <c r="J72" t="s">
        <v>145</v>
      </c>
      <c r="K72" t="s">
        <v>145</v>
      </c>
      <c r="L72" t="s">
        <v>145</v>
      </c>
    </row>
    <row r="73" spans="1:12">
      <c r="A73" t="s">
        <v>66</v>
      </c>
      <c r="B73" t="str">
        <f>'3500xl Plate Map'!K5</f>
        <v/>
      </c>
      <c r="C73" t="str">
        <f t="shared" si="7"/>
        <v/>
      </c>
      <c r="D73" t="str">
        <f t="shared" si="9"/>
        <v/>
      </c>
      <c r="E73" t="str">
        <f t="shared" si="10"/>
        <v/>
      </c>
      <c r="F73" t="str">
        <f t="shared" si="8"/>
        <v xml:space="preserve"> </v>
      </c>
      <c r="H73" t="s">
        <v>145</v>
      </c>
      <c r="I73" t="s">
        <v>145</v>
      </c>
      <c r="J73" t="s">
        <v>145</v>
      </c>
      <c r="K73" t="s">
        <v>145</v>
      </c>
      <c r="L73" t="s">
        <v>145</v>
      </c>
    </row>
    <row r="74" spans="1:12">
      <c r="A74" t="s">
        <v>67</v>
      </c>
      <c r="B74" t="str">
        <f>'3500xl Plate Map'!K6</f>
        <v/>
      </c>
      <c r="C74" t="str">
        <f t="shared" si="7"/>
        <v/>
      </c>
      <c r="D74" t="str">
        <f t="shared" si="9"/>
        <v/>
      </c>
      <c r="E74" t="str">
        <f t="shared" si="10"/>
        <v/>
      </c>
      <c r="F74" t="str">
        <f t="shared" si="8"/>
        <v xml:space="preserve"> </v>
      </c>
      <c r="H74" t="s">
        <v>145</v>
      </c>
      <c r="I74" t="s">
        <v>145</v>
      </c>
      <c r="J74" t="s">
        <v>145</v>
      </c>
      <c r="K74" t="s">
        <v>145</v>
      </c>
      <c r="L74" t="s">
        <v>145</v>
      </c>
    </row>
    <row r="75" spans="1:12">
      <c r="A75" t="s">
        <v>68</v>
      </c>
      <c r="B75" t="str">
        <f>'3500xl Plate Map'!K7</f>
        <v/>
      </c>
      <c r="C75" t="str">
        <f t="shared" si="7"/>
        <v/>
      </c>
      <c r="D75" t="str">
        <f t="shared" si="9"/>
        <v/>
      </c>
      <c r="E75" t="str">
        <f t="shared" si="10"/>
        <v/>
      </c>
      <c r="F75" t="str">
        <f t="shared" si="8"/>
        <v xml:space="preserve"> </v>
      </c>
      <c r="H75" t="s">
        <v>145</v>
      </c>
      <c r="I75" t="s">
        <v>145</v>
      </c>
      <c r="J75" t="s">
        <v>145</v>
      </c>
      <c r="K75" t="s">
        <v>145</v>
      </c>
      <c r="L75" t="s">
        <v>145</v>
      </c>
    </row>
    <row r="76" spans="1:12">
      <c r="A76" t="s">
        <v>69</v>
      </c>
      <c r="B76" t="str">
        <f>'3500xl Plate Map'!K8</f>
        <v/>
      </c>
      <c r="C76" t="str">
        <f t="shared" si="7"/>
        <v/>
      </c>
      <c r="D76" t="str">
        <f t="shared" si="9"/>
        <v/>
      </c>
      <c r="E76" t="str">
        <f t="shared" si="10"/>
        <v/>
      </c>
      <c r="F76" t="str">
        <f t="shared" si="8"/>
        <v xml:space="preserve"> </v>
      </c>
      <c r="H76" t="s">
        <v>145</v>
      </c>
      <c r="I76" t="s">
        <v>145</v>
      </c>
      <c r="J76" t="s">
        <v>145</v>
      </c>
      <c r="K76" t="s">
        <v>145</v>
      </c>
      <c r="L76" t="s">
        <v>145</v>
      </c>
    </row>
    <row r="77" spans="1:12">
      <c r="A77" t="s">
        <v>70</v>
      </c>
      <c r="B77" t="str">
        <f>'3500xl Plate Map'!K9</f>
        <v/>
      </c>
      <c r="C77" t="str">
        <f t="shared" si="7"/>
        <v/>
      </c>
      <c r="D77" t="str">
        <f t="shared" si="9"/>
        <v/>
      </c>
      <c r="E77" t="str">
        <f t="shared" si="10"/>
        <v/>
      </c>
      <c r="F77" t="str">
        <f t="shared" si="8"/>
        <v xml:space="preserve"> </v>
      </c>
      <c r="H77" t="s">
        <v>145</v>
      </c>
      <c r="I77" t="s">
        <v>145</v>
      </c>
      <c r="J77" t="s">
        <v>145</v>
      </c>
      <c r="K77" t="s">
        <v>145</v>
      </c>
      <c r="L77" t="s">
        <v>145</v>
      </c>
    </row>
    <row r="78" spans="1:12">
      <c r="A78" t="s">
        <v>71</v>
      </c>
      <c r="B78" t="str">
        <f>'3500xl Plate Map'!K10</f>
        <v/>
      </c>
      <c r="C78" t="str">
        <f t="shared" si="7"/>
        <v/>
      </c>
      <c r="D78" t="str">
        <f t="shared" si="9"/>
        <v/>
      </c>
      <c r="E78" t="str">
        <f t="shared" si="10"/>
        <v/>
      </c>
      <c r="F78" t="str">
        <f t="shared" si="8"/>
        <v xml:space="preserve"> </v>
      </c>
      <c r="H78" t="s">
        <v>145</v>
      </c>
      <c r="I78" t="s">
        <v>145</v>
      </c>
      <c r="J78" t="s">
        <v>145</v>
      </c>
      <c r="K78" t="s">
        <v>145</v>
      </c>
      <c r="L78" t="s">
        <v>145</v>
      </c>
    </row>
    <row r="79" spans="1:12">
      <c r="A79" t="s">
        <v>72</v>
      </c>
      <c r="B79" t="str">
        <f>'3500xl Plate Map'!L3</f>
        <v/>
      </c>
      <c r="C79" t="str">
        <f t="shared" si="7"/>
        <v/>
      </c>
      <c r="D79" t="str">
        <f t="shared" si="9"/>
        <v/>
      </c>
      <c r="E79" t="str">
        <f t="shared" si="10"/>
        <v/>
      </c>
      <c r="F79" t="str">
        <f t="shared" si="8"/>
        <v xml:space="preserve"> </v>
      </c>
      <c r="H79" t="s">
        <v>145</v>
      </c>
      <c r="I79" t="s">
        <v>145</v>
      </c>
      <c r="J79" t="s">
        <v>145</v>
      </c>
      <c r="K79" t="s">
        <v>145</v>
      </c>
      <c r="L79" t="s">
        <v>145</v>
      </c>
    </row>
    <row r="80" spans="1:12">
      <c r="A80" t="s">
        <v>73</v>
      </c>
      <c r="B80" t="str">
        <f>'3500xl Plate Map'!L4</f>
        <v/>
      </c>
      <c r="C80" t="str">
        <f t="shared" si="7"/>
        <v/>
      </c>
      <c r="D80" t="str">
        <f t="shared" si="9"/>
        <v/>
      </c>
      <c r="E80" t="str">
        <f t="shared" si="10"/>
        <v/>
      </c>
      <c r="F80" t="str">
        <f t="shared" si="8"/>
        <v xml:space="preserve"> </v>
      </c>
      <c r="H80" t="s">
        <v>145</v>
      </c>
      <c r="I80" t="s">
        <v>145</v>
      </c>
      <c r="J80" t="s">
        <v>145</v>
      </c>
      <c r="K80" t="s">
        <v>145</v>
      </c>
      <c r="L80" t="s">
        <v>145</v>
      </c>
    </row>
    <row r="81" spans="1:12">
      <c r="A81" t="s">
        <v>74</v>
      </c>
      <c r="B81" t="str">
        <f>'3500xl Plate Map'!L5</f>
        <v/>
      </c>
      <c r="C81" t="str">
        <f t="shared" si="7"/>
        <v/>
      </c>
      <c r="D81" t="str">
        <f t="shared" si="9"/>
        <v/>
      </c>
      <c r="E81" t="str">
        <f t="shared" si="10"/>
        <v/>
      </c>
      <c r="F81" t="str">
        <f t="shared" si="8"/>
        <v xml:space="preserve"> </v>
      </c>
      <c r="H81" t="s">
        <v>145</v>
      </c>
      <c r="I81" t="s">
        <v>145</v>
      </c>
      <c r="J81" t="s">
        <v>145</v>
      </c>
      <c r="K81" t="s">
        <v>145</v>
      </c>
      <c r="L81" t="s">
        <v>145</v>
      </c>
    </row>
    <row r="82" spans="1:12">
      <c r="A82" t="s">
        <v>75</v>
      </c>
      <c r="B82" t="str">
        <f>'3500xl Plate Map'!L6</f>
        <v/>
      </c>
      <c r="C82" t="str">
        <f t="shared" si="7"/>
        <v/>
      </c>
      <c r="D82" t="str">
        <f t="shared" si="9"/>
        <v/>
      </c>
      <c r="E82" t="str">
        <f t="shared" si="10"/>
        <v/>
      </c>
      <c r="F82" t="str">
        <f t="shared" si="8"/>
        <v xml:space="preserve"> </v>
      </c>
      <c r="H82" t="s">
        <v>145</v>
      </c>
      <c r="I82" t="s">
        <v>145</v>
      </c>
      <c r="J82" t="s">
        <v>145</v>
      </c>
      <c r="K82" t="s">
        <v>145</v>
      </c>
      <c r="L82" t="s">
        <v>145</v>
      </c>
    </row>
    <row r="83" spans="1:12">
      <c r="A83" t="s">
        <v>163</v>
      </c>
      <c r="B83" t="str">
        <f>IF('3500xl Plate Map'!L7="","",'3500xl Plate Map'!L7)</f>
        <v/>
      </c>
      <c r="C83" t="str">
        <f>IF(B83="","","Promega G5 18s WEN")</f>
        <v/>
      </c>
      <c r="D83" t="str">
        <f>IF(B83="","","HID Validation")</f>
        <v/>
      </c>
      <c r="E83" t="str">
        <f>IF(B83="","","HID_Validation")</f>
        <v/>
      </c>
      <c r="F83" t="str">
        <f t="shared" si="8"/>
        <v xml:space="preserve"> </v>
      </c>
      <c r="H83" t="s">
        <v>145</v>
      </c>
      <c r="I83" t="s">
        <v>145</v>
      </c>
      <c r="J83" t="s">
        <v>145</v>
      </c>
      <c r="K83" t="s">
        <v>145</v>
      </c>
      <c r="L83" t="s">
        <v>145</v>
      </c>
    </row>
    <row r="84" spans="1:12">
      <c r="A84" t="s">
        <v>76</v>
      </c>
      <c r="B84" t="str">
        <f>'3500xl Plate Map'!L8</f>
        <v/>
      </c>
      <c r="C84" t="str">
        <f t="shared" si="7"/>
        <v/>
      </c>
      <c r="D84" t="str">
        <f t="shared" si="9"/>
        <v/>
      </c>
      <c r="E84" t="str">
        <f t="shared" si="10"/>
        <v/>
      </c>
      <c r="F84" t="str">
        <f t="shared" si="8"/>
        <v xml:space="preserve"> </v>
      </c>
      <c r="H84" t="s">
        <v>145</v>
      </c>
      <c r="I84" t="s">
        <v>145</v>
      </c>
      <c r="J84" t="s">
        <v>145</v>
      </c>
      <c r="K84" t="s">
        <v>145</v>
      </c>
      <c r="L84" t="s">
        <v>145</v>
      </c>
    </row>
    <row r="85" spans="1:12">
      <c r="A85" t="s">
        <v>77</v>
      </c>
      <c r="B85" t="str">
        <f>'3500xl Plate Map'!L9</f>
        <v/>
      </c>
      <c r="C85" t="str">
        <f t="shared" si="7"/>
        <v/>
      </c>
      <c r="D85" t="str">
        <f t="shared" si="9"/>
        <v/>
      </c>
      <c r="E85" t="str">
        <f t="shared" si="10"/>
        <v/>
      </c>
      <c r="F85" t="str">
        <f t="shared" si="8"/>
        <v xml:space="preserve"> </v>
      </c>
      <c r="H85" t="s">
        <v>145</v>
      </c>
      <c r="I85" t="s">
        <v>145</v>
      </c>
      <c r="J85" t="s">
        <v>145</v>
      </c>
      <c r="K85" t="s">
        <v>145</v>
      </c>
      <c r="L85" t="s">
        <v>145</v>
      </c>
    </row>
    <row r="86" spans="1:12">
      <c r="A86" t="s">
        <v>78</v>
      </c>
      <c r="B86" t="str">
        <f>'3500xl Plate Map'!L10</f>
        <v/>
      </c>
      <c r="C86" t="str">
        <f t="shared" si="7"/>
        <v/>
      </c>
      <c r="D86" t="str">
        <f t="shared" si="9"/>
        <v/>
      </c>
      <c r="E86" t="str">
        <f t="shared" si="10"/>
        <v/>
      </c>
      <c r="F86" t="str">
        <f t="shared" si="8"/>
        <v xml:space="preserve"> </v>
      </c>
      <c r="H86" t="s">
        <v>145</v>
      </c>
      <c r="I86" t="s">
        <v>145</v>
      </c>
      <c r="J86" t="s">
        <v>145</v>
      </c>
      <c r="K86" t="s">
        <v>145</v>
      </c>
      <c r="L86" t="s">
        <v>145</v>
      </c>
    </row>
    <row r="87" spans="1:12">
      <c r="A87" t="s">
        <v>79</v>
      </c>
      <c r="B87" t="str">
        <f>'3500xl Plate Map'!M3</f>
        <v/>
      </c>
      <c r="C87" t="str">
        <f t="shared" si="7"/>
        <v/>
      </c>
      <c r="D87" t="str">
        <f t="shared" si="9"/>
        <v/>
      </c>
      <c r="E87" t="str">
        <f t="shared" si="10"/>
        <v/>
      </c>
      <c r="F87" t="str">
        <f t="shared" si="8"/>
        <v xml:space="preserve"> </v>
      </c>
      <c r="H87" t="s">
        <v>145</v>
      </c>
      <c r="I87" t="s">
        <v>145</v>
      </c>
      <c r="J87" t="s">
        <v>145</v>
      </c>
      <c r="K87" t="s">
        <v>145</v>
      </c>
      <c r="L87" t="s">
        <v>145</v>
      </c>
    </row>
    <row r="88" spans="1:12">
      <c r="A88" t="s">
        <v>80</v>
      </c>
      <c r="B88" t="str">
        <f>'3500xl Plate Map'!M4</f>
        <v/>
      </c>
      <c r="C88" t="str">
        <f t="shared" si="7"/>
        <v/>
      </c>
      <c r="D88" t="str">
        <f t="shared" si="9"/>
        <v/>
      </c>
      <c r="E88" t="str">
        <f t="shared" si="10"/>
        <v/>
      </c>
      <c r="F88" t="str">
        <f t="shared" si="8"/>
        <v xml:space="preserve"> </v>
      </c>
      <c r="H88" t="s">
        <v>145</v>
      </c>
      <c r="I88" t="s">
        <v>145</v>
      </c>
      <c r="J88" t="s">
        <v>145</v>
      </c>
      <c r="K88" t="s">
        <v>145</v>
      </c>
      <c r="L88" t="s">
        <v>145</v>
      </c>
    </row>
    <row r="89" spans="1:12">
      <c r="A89" t="s">
        <v>81</v>
      </c>
      <c r="B89" t="str">
        <f>'3500xl Plate Map'!M5</f>
        <v/>
      </c>
      <c r="C89" t="str">
        <f t="shared" si="7"/>
        <v/>
      </c>
      <c r="D89" t="str">
        <f t="shared" si="9"/>
        <v/>
      </c>
      <c r="E89" t="str">
        <f t="shared" si="10"/>
        <v/>
      </c>
      <c r="F89" t="str">
        <f t="shared" si="8"/>
        <v xml:space="preserve"> </v>
      </c>
      <c r="H89" t="s">
        <v>145</v>
      </c>
      <c r="I89" t="s">
        <v>145</v>
      </c>
      <c r="J89" t="s">
        <v>145</v>
      </c>
      <c r="K89" t="s">
        <v>145</v>
      </c>
      <c r="L89" t="s">
        <v>145</v>
      </c>
    </row>
    <row r="90" spans="1:12">
      <c r="A90" t="s">
        <v>82</v>
      </c>
      <c r="B90" t="str">
        <f>'3500xl Plate Map'!M6</f>
        <v/>
      </c>
      <c r="C90" t="str">
        <f t="shared" si="7"/>
        <v/>
      </c>
      <c r="D90" t="str">
        <f t="shared" si="9"/>
        <v/>
      </c>
      <c r="E90" t="str">
        <f t="shared" si="10"/>
        <v/>
      </c>
      <c r="F90" t="str">
        <f t="shared" si="8"/>
        <v xml:space="preserve"> </v>
      </c>
      <c r="H90" t="s">
        <v>145</v>
      </c>
      <c r="I90" t="s">
        <v>145</v>
      </c>
      <c r="J90" t="s">
        <v>145</v>
      </c>
      <c r="K90" t="s">
        <v>145</v>
      </c>
      <c r="L90" t="s">
        <v>145</v>
      </c>
    </row>
    <row r="91" spans="1:12">
      <c r="A91" t="s">
        <v>83</v>
      </c>
      <c r="B91" t="str">
        <f>'3500xl Plate Map'!M7</f>
        <v/>
      </c>
      <c r="C91" t="str">
        <f t="shared" si="7"/>
        <v/>
      </c>
      <c r="D91" t="str">
        <f t="shared" si="9"/>
        <v/>
      </c>
      <c r="E91" t="str">
        <f t="shared" si="10"/>
        <v/>
      </c>
      <c r="F91" t="str">
        <f t="shared" si="8"/>
        <v xml:space="preserve"> </v>
      </c>
      <c r="H91" t="s">
        <v>145</v>
      </c>
      <c r="I91" t="s">
        <v>145</v>
      </c>
      <c r="J91" t="s">
        <v>145</v>
      </c>
      <c r="K91" t="s">
        <v>145</v>
      </c>
      <c r="L91" t="s">
        <v>145</v>
      </c>
    </row>
    <row r="92" spans="1:12">
      <c r="A92" t="s">
        <v>84</v>
      </c>
      <c r="B92" t="str">
        <f>'3500xl Plate Map'!M8</f>
        <v/>
      </c>
      <c r="C92" t="str">
        <f t="shared" si="7"/>
        <v/>
      </c>
      <c r="D92" t="str">
        <f t="shared" si="9"/>
        <v/>
      </c>
      <c r="E92" t="str">
        <f t="shared" si="10"/>
        <v/>
      </c>
      <c r="F92" t="str">
        <f t="shared" si="8"/>
        <v xml:space="preserve"> </v>
      </c>
      <c r="H92" t="s">
        <v>145</v>
      </c>
      <c r="I92" t="s">
        <v>145</v>
      </c>
      <c r="J92" t="s">
        <v>145</v>
      </c>
      <c r="K92" t="s">
        <v>145</v>
      </c>
      <c r="L92" t="s">
        <v>145</v>
      </c>
    </row>
    <row r="93" spans="1:12">
      <c r="A93" t="s">
        <v>85</v>
      </c>
      <c r="B93" t="str">
        <f>'3500xl Plate Map'!M9</f>
        <v/>
      </c>
      <c r="C93" t="str">
        <f t="shared" si="7"/>
        <v/>
      </c>
      <c r="D93" t="str">
        <f t="shared" si="9"/>
        <v/>
      </c>
      <c r="E93" t="str">
        <f t="shared" si="10"/>
        <v/>
      </c>
      <c r="F93" t="str">
        <f t="shared" si="8"/>
        <v xml:space="preserve"> </v>
      </c>
      <c r="H93" t="s">
        <v>145</v>
      </c>
      <c r="I93" t="s">
        <v>145</v>
      </c>
      <c r="J93" t="s">
        <v>145</v>
      </c>
      <c r="K93" t="s">
        <v>145</v>
      </c>
      <c r="L93" t="s">
        <v>145</v>
      </c>
    </row>
    <row r="94" spans="1:12">
      <c r="A94" t="s">
        <v>86</v>
      </c>
      <c r="B94" t="str">
        <f>'3500xl Plate Map'!M10</f>
        <v/>
      </c>
      <c r="C94" t="str">
        <f t="shared" si="7"/>
        <v/>
      </c>
      <c r="D94" t="str">
        <f t="shared" si="9"/>
        <v/>
      </c>
      <c r="E94" t="str">
        <f t="shared" si="10"/>
        <v/>
      </c>
      <c r="F94" t="str">
        <f t="shared" si="8"/>
        <v xml:space="preserve"> </v>
      </c>
      <c r="H94" t="s">
        <v>145</v>
      </c>
      <c r="I94" t="s">
        <v>145</v>
      </c>
      <c r="J94" t="s">
        <v>145</v>
      </c>
      <c r="K94" t="s">
        <v>145</v>
      </c>
      <c r="L94" t="s">
        <v>145</v>
      </c>
    </row>
    <row r="95" spans="1:12">
      <c r="A95" t="s">
        <v>87</v>
      </c>
      <c r="B95" t="str">
        <f>'3500xl Plate Map'!N3</f>
        <v/>
      </c>
      <c r="C95" t="str">
        <f t="shared" si="7"/>
        <v/>
      </c>
      <c r="D95" t="str">
        <f t="shared" si="9"/>
        <v/>
      </c>
      <c r="E95" t="str">
        <f t="shared" si="10"/>
        <v/>
      </c>
      <c r="F95" t="str">
        <f t="shared" si="8"/>
        <v xml:space="preserve"> </v>
      </c>
      <c r="H95" t="s">
        <v>145</v>
      </c>
      <c r="I95" t="s">
        <v>145</v>
      </c>
      <c r="J95" t="s">
        <v>145</v>
      </c>
      <c r="K95" t="s">
        <v>145</v>
      </c>
      <c r="L95" t="s">
        <v>145</v>
      </c>
    </row>
    <row r="96" spans="1:12">
      <c r="A96" t="s">
        <v>88</v>
      </c>
      <c r="B96" t="str">
        <f>'3500xl Plate Map'!N4</f>
        <v/>
      </c>
      <c r="C96" t="str">
        <f t="shared" si="7"/>
        <v/>
      </c>
      <c r="D96" t="str">
        <f t="shared" si="9"/>
        <v/>
      </c>
      <c r="E96" t="str">
        <f t="shared" si="10"/>
        <v/>
      </c>
      <c r="F96" t="str">
        <f t="shared" si="8"/>
        <v xml:space="preserve"> </v>
      </c>
      <c r="H96" t="s">
        <v>145</v>
      </c>
      <c r="I96" t="s">
        <v>145</v>
      </c>
      <c r="J96" t="s">
        <v>145</v>
      </c>
      <c r="K96" t="s">
        <v>145</v>
      </c>
      <c r="L96" t="s">
        <v>145</v>
      </c>
    </row>
    <row r="97" spans="1:12">
      <c r="A97" t="s">
        <v>89</v>
      </c>
      <c r="B97" t="str">
        <f>'3500xl Plate Map'!N5</f>
        <v/>
      </c>
      <c r="C97" t="str">
        <f t="shared" si="7"/>
        <v/>
      </c>
      <c r="D97" t="str">
        <f t="shared" si="9"/>
        <v/>
      </c>
      <c r="E97" t="str">
        <f t="shared" si="10"/>
        <v/>
      </c>
      <c r="F97" t="str">
        <f t="shared" si="8"/>
        <v xml:space="preserve"> </v>
      </c>
      <c r="H97" t="s">
        <v>145</v>
      </c>
      <c r="I97" t="s">
        <v>145</v>
      </c>
      <c r="J97" t="s">
        <v>145</v>
      </c>
      <c r="K97" t="s">
        <v>145</v>
      </c>
      <c r="L97" t="s">
        <v>145</v>
      </c>
    </row>
    <row r="98" spans="1:12">
      <c r="A98" t="s">
        <v>90</v>
      </c>
      <c r="B98" t="str">
        <f>'3500xl Plate Map'!N6</f>
        <v/>
      </c>
      <c r="C98" t="str">
        <f t="shared" si="7"/>
        <v/>
      </c>
      <c r="D98" t="str">
        <f t="shared" si="9"/>
        <v/>
      </c>
      <c r="E98" t="str">
        <f t="shared" si="10"/>
        <v/>
      </c>
      <c r="F98" t="str">
        <f t="shared" si="8"/>
        <v xml:space="preserve"> </v>
      </c>
      <c r="H98" t="s">
        <v>145</v>
      </c>
      <c r="I98" t="s">
        <v>145</v>
      </c>
      <c r="J98" t="s">
        <v>145</v>
      </c>
      <c r="K98" t="s">
        <v>145</v>
      </c>
      <c r="L98" t="s">
        <v>145</v>
      </c>
    </row>
    <row r="99" spans="1:12">
      <c r="A99" t="s">
        <v>91</v>
      </c>
      <c r="B99" t="str">
        <f>'3500xl Plate Map'!N7</f>
        <v/>
      </c>
      <c r="C99" t="str">
        <f t="shared" si="7"/>
        <v/>
      </c>
      <c r="D99" t="str">
        <f t="shared" si="9"/>
        <v/>
      </c>
      <c r="E99" t="str">
        <f t="shared" si="10"/>
        <v/>
      </c>
      <c r="F99" t="str">
        <f t="shared" si="8"/>
        <v xml:space="preserve"> </v>
      </c>
      <c r="H99" t="s">
        <v>145</v>
      </c>
      <c r="I99" t="s">
        <v>145</v>
      </c>
      <c r="J99" t="s">
        <v>145</v>
      </c>
      <c r="K99" t="s">
        <v>145</v>
      </c>
      <c r="L99" t="s">
        <v>145</v>
      </c>
    </row>
    <row r="100" spans="1:12">
      <c r="A100" t="s">
        <v>164</v>
      </c>
      <c r="B100" t="str">
        <f>'3500xl Plate Map'!N8</f>
        <v/>
      </c>
      <c r="C100" t="str">
        <f t="shared" si="7"/>
        <v/>
      </c>
      <c r="D100" t="str">
        <f t="shared" si="9"/>
        <v/>
      </c>
      <c r="E100" t="str">
        <f t="shared" si="10"/>
        <v/>
      </c>
      <c r="F100" t="str">
        <f t="shared" si="8"/>
        <v xml:space="preserve"> </v>
      </c>
      <c r="H100" t="s">
        <v>145</v>
      </c>
      <c r="I100" t="s">
        <v>145</v>
      </c>
      <c r="J100" t="s">
        <v>145</v>
      </c>
      <c r="K100" t="s">
        <v>145</v>
      </c>
      <c r="L100" t="s">
        <v>145</v>
      </c>
    </row>
    <row r="101" spans="1:12">
      <c r="A101" t="s">
        <v>165</v>
      </c>
      <c r="B101" t="str">
        <f>'3500xl Plate Map'!N9</f>
        <v/>
      </c>
      <c r="C101" t="str">
        <f t="shared" si="7"/>
        <v/>
      </c>
      <c r="D101" t="str">
        <f t="shared" si="9"/>
        <v/>
      </c>
      <c r="E101" t="str">
        <f t="shared" si="10"/>
        <v/>
      </c>
      <c r="F101" t="str">
        <f t="shared" si="8"/>
        <v xml:space="preserve"> </v>
      </c>
      <c r="H101" t="s">
        <v>145</v>
      </c>
      <c r="I101" t="s">
        <v>145</v>
      </c>
      <c r="J101" t="s">
        <v>145</v>
      </c>
      <c r="K101" t="s">
        <v>145</v>
      </c>
      <c r="L101" t="s">
        <v>145</v>
      </c>
    </row>
    <row r="102" spans="1:12">
      <c r="A102" t="s">
        <v>166</v>
      </c>
      <c r="B102" t="str">
        <f>'3500xl Plate Map'!N10</f>
        <v/>
      </c>
      <c r="C102" t="str">
        <f t="shared" si="7"/>
        <v/>
      </c>
      <c r="D102" t="str">
        <f t="shared" si="9"/>
        <v/>
      </c>
      <c r="E102" t="str">
        <f t="shared" si="10"/>
        <v/>
      </c>
      <c r="F102" t="str">
        <f t="shared" si="8"/>
        <v xml:space="preserve"> </v>
      </c>
      <c r="H102" t="s">
        <v>145</v>
      </c>
      <c r="I102" t="s">
        <v>145</v>
      </c>
      <c r="J102" t="s">
        <v>145</v>
      </c>
      <c r="K102" t="s">
        <v>145</v>
      </c>
      <c r="L102" t="s">
        <v>145</v>
      </c>
    </row>
  </sheetData>
  <sheetProtection algorithmName="SHA-512" hashValue="58sGaDxTXGXFvuMjZD2eQ16EvE1xweB8PgvjMtSrXdTIgdgBWEQ5qryPVv7YqVILU9qBDRNk3q+MrQXmgS4MjQ==" saltValue="0O7ipcObpwfp9VQ+ESa4zQ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D18EF-CDE3-413E-A9A5-889D1E90F951}">
  <dimension ref="B2:R47"/>
  <sheetViews>
    <sheetView topLeftCell="A10" zoomScaleNormal="100" workbookViewId="0">
      <selection activeCell="B3" sqref="B3:I38"/>
    </sheetView>
  </sheetViews>
  <sheetFormatPr defaultRowHeight="15"/>
  <cols>
    <col min="1" max="1" width="3.42578125" customWidth="1"/>
    <col min="3" max="3" width="11.140625" customWidth="1"/>
    <col min="4" max="4" width="11.42578125" customWidth="1"/>
    <col min="6" max="6" width="19" customWidth="1"/>
    <col min="7" max="7" width="15.5703125" customWidth="1"/>
    <col min="8" max="8" width="17" customWidth="1"/>
    <col min="12" max="12" width="23.5703125" style="14" customWidth="1"/>
  </cols>
  <sheetData>
    <row r="2" spans="2:18" ht="15.75" thickBot="1"/>
    <row r="3" spans="2:18" ht="15.75" thickBot="1">
      <c r="B3" s="289" t="s">
        <v>167</v>
      </c>
      <c r="C3" s="290"/>
      <c r="D3" s="290"/>
      <c r="E3" s="115"/>
      <c r="F3" s="115"/>
      <c r="G3" s="115"/>
      <c r="H3" s="115"/>
      <c r="I3" s="85"/>
      <c r="K3" s="83"/>
      <c r="L3" s="84"/>
      <c r="M3" s="85"/>
    </row>
    <row r="4" spans="2:18" ht="15.75" thickBot="1">
      <c r="B4" s="86"/>
      <c r="C4" s="114"/>
      <c r="D4" s="114"/>
      <c r="E4" s="114"/>
      <c r="F4" s="114"/>
      <c r="G4" s="114"/>
      <c r="H4" s="114"/>
      <c r="I4" s="87"/>
      <c r="K4" s="86"/>
      <c r="L4" s="80" t="s">
        <v>168</v>
      </c>
      <c r="M4" s="87"/>
    </row>
    <row r="5" spans="2:18" ht="15.75" thickBot="1">
      <c r="B5" s="291" t="s">
        <v>169</v>
      </c>
      <c r="C5" s="292"/>
      <c r="D5" s="70" t="s">
        <v>170</v>
      </c>
      <c r="E5" s="114"/>
      <c r="F5" s="32" t="s">
        <v>118</v>
      </c>
      <c r="G5" s="33" t="s">
        <v>108</v>
      </c>
      <c r="H5" s="130" t="s">
        <v>109</v>
      </c>
      <c r="I5" s="103"/>
      <c r="J5" s="13"/>
      <c r="K5" s="88"/>
      <c r="L5" s="89"/>
      <c r="M5" s="90"/>
      <c r="N5" s="5"/>
    </row>
    <row r="6" spans="2:18" ht="15.75" thickBot="1">
      <c r="B6" s="291" t="s">
        <v>171</v>
      </c>
      <c r="C6" s="292"/>
      <c r="D6" s="71" t="s">
        <v>172</v>
      </c>
      <c r="E6" s="114"/>
      <c r="F6" s="182" t="s">
        <v>173</v>
      </c>
      <c r="G6" s="47" t="str">
        <f>$D13</f>
        <v>0000476975</v>
      </c>
      <c r="H6" s="131">
        <v>5</v>
      </c>
      <c r="I6" s="100"/>
      <c r="J6" s="31"/>
      <c r="K6" s="91"/>
      <c r="L6" s="78" t="s">
        <v>174</v>
      </c>
      <c r="M6" s="100"/>
      <c r="N6" s="8"/>
    </row>
    <row r="7" spans="2:18" ht="15.75" thickBot="1">
      <c r="B7" s="86"/>
      <c r="C7" s="114"/>
      <c r="D7" s="114"/>
      <c r="E7" s="114"/>
      <c r="F7" s="182" t="s">
        <v>175</v>
      </c>
      <c r="G7" s="47" t="str">
        <f>$D$11</f>
        <v>0000456821</v>
      </c>
      <c r="H7" s="131">
        <v>2.5</v>
      </c>
      <c r="I7" s="117"/>
      <c r="J7" s="10"/>
      <c r="K7" s="92"/>
      <c r="L7" s="72"/>
      <c r="M7" s="101"/>
    </row>
    <row r="8" spans="2:18" ht="15.75" thickBot="1">
      <c r="B8" s="293" t="s">
        <v>176</v>
      </c>
      <c r="C8" s="294"/>
      <c r="D8" s="68" t="s">
        <v>177</v>
      </c>
      <c r="E8" s="114"/>
      <c r="F8" s="182" t="s">
        <v>178</v>
      </c>
      <c r="G8" s="47" t="str">
        <f>$D$12</f>
        <v>0000470491</v>
      </c>
      <c r="H8" s="131">
        <v>2.5</v>
      </c>
      <c r="I8" s="118"/>
      <c r="J8" s="28"/>
      <c r="K8" s="93"/>
      <c r="L8" s="73" t="s">
        <v>179</v>
      </c>
      <c r="M8" s="102"/>
      <c r="N8" s="5"/>
    </row>
    <row r="9" spans="2:18" ht="15.75" thickBot="1">
      <c r="B9" s="293" t="s">
        <v>180</v>
      </c>
      <c r="C9" s="294"/>
      <c r="D9" s="69" t="s">
        <v>181</v>
      </c>
      <c r="E9" s="114"/>
      <c r="F9" s="56" t="s">
        <v>182</v>
      </c>
      <c r="G9" s="47" t="str">
        <f>$D$9</f>
        <v>0000507063</v>
      </c>
      <c r="H9" s="132">
        <v>2.5</v>
      </c>
      <c r="I9" s="119"/>
      <c r="K9" s="86"/>
      <c r="L9" s="74"/>
      <c r="M9" s="103"/>
      <c r="N9" s="5"/>
    </row>
    <row r="10" spans="2:18" ht="15.75" thickBot="1">
      <c r="B10" s="122"/>
      <c r="C10" s="111"/>
      <c r="D10" s="114"/>
      <c r="E10" s="114"/>
      <c r="F10" s="57" t="s">
        <v>183</v>
      </c>
      <c r="G10" s="58"/>
      <c r="H10" s="59"/>
      <c r="I10" s="119"/>
      <c r="J10" s="27"/>
      <c r="K10" s="94"/>
      <c r="L10" s="75"/>
      <c r="M10" s="103"/>
      <c r="N10" s="5"/>
    </row>
    <row r="11" spans="2:18" ht="15.75" thickBot="1">
      <c r="B11" s="293" t="s">
        <v>184</v>
      </c>
      <c r="C11" s="294"/>
      <c r="D11" s="65" t="s">
        <v>185</v>
      </c>
      <c r="E11" s="114"/>
      <c r="F11" s="114"/>
      <c r="G11" s="114"/>
      <c r="H11" s="114"/>
      <c r="I11" s="119"/>
      <c r="J11" s="9"/>
      <c r="K11" s="95"/>
      <c r="L11" s="89"/>
      <c r="M11" s="104"/>
      <c r="N11" s="9"/>
    </row>
    <row r="12" spans="2:18" ht="15.75" thickBot="1">
      <c r="B12" s="293" t="s">
        <v>186</v>
      </c>
      <c r="C12" s="294"/>
      <c r="D12" s="65" t="s">
        <v>187</v>
      </c>
      <c r="E12" s="114"/>
      <c r="F12" s="114"/>
      <c r="G12" s="114"/>
      <c r="H12" s="114"/>
      <c r="I12" s="119"/>
      <c r="J12" s="1"/>
      <c r="K12" s="95"/>
      <c r="L12" s="113"/>
      <c r="M12" s="105"/>
      <c r="N12" s="1"/>
    </row>
    <row r="13" spans="2:18" ht="15.75" thickBot="1">
      <c r="B13" s="293" t="s">
        <v>188</v>
      </c>
      <c r="C13" s="294"/>
      <c r="D13" s="66" t="s">
        <v>189</v>
      </c>
      <c r="E13" s="114"/>
      <c r="F13" s="114"/>
      <c r="G13" s="114"/>
      <c r="H13" s="114"/>
      <c r="I13" s="87"/>
      <c r="K13" s="86"/>
      <c r="L13" s="79" t="s">
        <v>190</v>
      </c>
      <c r="M13" s="106"/>
      <c r="N13" s="5"/>
      <c r="O13" s="5"/>
      <c r="R13" s="7"/>
    </row>
    <row r="14" spans="2:18" ht="15.75" thickBot="1">
      <c r="B14" s="293" t="s">
        <v>191</v>
      </c>
      <c r="C14" s="294"/>
      <c r="D14" s="66" t="s">
        <v>192</v>
      </c>
      <c r="E14" s="114"/>
      <c r="F14" s="120"/>
      <c r="G14" s="120"/>
      <c r="H14" s="120"/>
      <c r="I14" s="101"/>
      <c r="K14" s="96"/>
      <c r="L14" s="76"/>
      <c r="M14" s="101"/>
      <c r="N14" s="5"/>
      <c r="O14" s="8"/>
      <c r="P14" s="8"/>
      <c r="Q14" s="8"/>
      <c r="R14" s="8"/>
    </row>
    <row r="15" spans="2:18">
      <c r="B15" s="293" t="s">
        <v>193</v>
      </c>
      <c r="C15" s="294"/>
      <c r="D15" s="66" t="s">
        <v>194</v>
      </c>
      <c r="E15" s="114"/>
      <c r="F15" s="114"/>
      <c r="G15" s="114"/>
      <c r="H15" s="114"/>
      <c r="I15" s="103"/>
      <c r="J15" s="13"/>
      <c r="K15" s="88"/>
      <c r="L15" s="16" t="s">
        <v>195</v>
      </c>
      <c r="M15" s="90"/>
      <c r="N15" s="1"/>
      <c r="P15" s="13"/>
      <c r="Q15" s="13"/>
      <c r="R15" s="5"/>
    </row>
    <row r="16" spans="2:18" ht="15.75" thickBot="1">
      <c r="B16" s="293" t="s">
        <v>196</v>
      </c>
      <c r="C16" s="294"/>
      <c r="D16" s="67" t="s">
        <v>197</v>
      </c>
      <c r="E16" s="114"/>
      <c r="F16" s="116"/>
      <c r="G16" s="116"/>
      <c r="H16" s="116"/>
      <c r="I16" s="100"/>
      <c r="J16" s="31"/>
      <c r="K16" s="91"/>
      <c r="L16" s="77" t="s">
        <v>179</v>
      </c>
      <c r="M16" s="107"/>
      <c r="N16" s="5"/>
    </row>
    <row r="17" spans="2:18" ht="15.75" thickBot="1">
      <c r="B17" s="99"/>
      <c r="C17" s="121"/>
      <c r="D17" s="121"/>
      <c r="E17" s="121"/>
      <c r="F17" s="121"/>
      <c r="G17" s="121"/>
      <c r="H17" s="121"/>
      <c r="I17" s="108"/>
      <c r="K17" s="86"/>
      <c r="L17" s="89"/>
      <c r="M17" s="87"/>
    </row>
    <row r="18" spans="2:18" ht="15.75" thickBot="1">
      <c r="K18" s="86"/>
      <c r="L18" s="112"/>
      <c r="M18" s="87"/>
    </row>
    <row r="19" spans="2:18" ht="15.75" thickBot="1">
      <c r="B19" s="289" t="s">
        <v>198</v>
      </c>
      <c r="C19" s="290"/>
      <c r="D19" s="290"/>
      <c r="E19" s="115"/>
      <c r="F19" s="115"/>
      <c r="G19" s="115"/>
      <c r="H19" s="115"/>
      <c r="I19" s="85"/>
      <c r="K19" s="86"/>
      <c r="L19" s="80" t="s">
        <v>199</v>
      </c>
      <c r="M19" s="87"/>
    </row>
    <row r="20" spans="2:18" ht="15.75" thickBot="1">
      <c r="B20" s="86"/>
      <c r="C20" s="114"/>
      <c r="D20" s="114"/>
      <c r="E20" s="114"/>
      <c r="F20" s="114"/>
      <c r="G20" s="114"/>
      <c r="H20" s="114"/>
      <c r="I20" s="87"/>
      <c r="K20" s="86"/>
      <c r="L20" s="15"/>
      <c r="M20" s="87"/>
    </row>
    <row r="21" spans="2:18" ht="15.75" thickBot="1">
      <c r="B21" s="291" t="s">
        <v>169</v>
      </c>
      <c r="C21" s="292"/>
      <c r="D21" s="60" t="s">
        <v>170</v>
      </c>
      <c r="E21" s="114"/>
      <c r="F21" s="43" t="s">
        <v>118</v>
      </c>
      <c r="G21" s="44" t="s">
        <v>108</v>
      </c>
      <c r="H21" s="133" t="s">
        <v>109</v>
      </c>
      <c r="I21" s="87"/>
      <c r="K21" s="86"/>
      <c r="L21" s="16" t="s">
        <v>200</v>
      </c>
      <c r="M21" s="87"/>
      <c r="O21" s="4"/>
      <c r="P21" s="34"/>
      <c r="Q21" s="34"/>
      <c r="R21" s="1"/>
    </row>
    <row r="22" spans="2:18" ht="15.75" thickBot="1">
      <c r="B22" s="291" t="s">
        <v>201</v>
      </c>
      <c r="C22" s="292"/>
      <c r="D22" s="61" t="s">
        <v>202</v>
      </c>
      <c r="E22" s="114"/>
      <c r="F22" s="45" t="s">
        <v>173</v>
      </c>
      <c r="G22" s="51" t="str">
        <f>$D$25</f>
        <v>0000462326</v>
      </c>
      <c r="H22" s="134">
        <v>17.5</v>
      </c>
      <c r="I22" s="87"/>
      <c r="K22" s="86"/>
      <c r="L22" s="16" t="s">
        <v>203</v>
      </c>
      <c r="M22" s="87"/>
      <c r="O22" s="35"/>
      <c r="P22" s="35"/>
      <c r="Q22" s="35"/>
      <c r="R22" s="35"/>
    </row>
    <row r="23" spans="2:18" ht="15.75" thickBot="1">
      <c r="B23" s="86"/>
      <c r="C23" s="114"/>
      <c r="D23" s="114"/>
      <c r="E23" s="114"/>
      <c r="F23" s="45" t="s">
        <v>204</v>
      </c>
      <c r="G23" s="51" t="str">
        <f>D26</f>
        <v>0000470487</v>
      </c>
      <c r="H23" s="134">
        <v>5</v>
      </c>
      <c r="I23" s="87"/>
      <c r="K23" s="86"/>
      <c r="L23" s="16" t="s">
        <v>205</v>
      </c>
      <c r="M23" s="87"/>
      <c r="O23" s="35"/>
      <c r="P23" s="35"/>
      <c r="Q23" s="35"/>
      <c r="R23" s="35"/>
    </row>
    <row r="24" spans="2:18" ht="15.75" thickBot="1">
      <c r="B24" s="293" t="s">
        <v>176</v>
      </c>
      <c r="C24" s="294"/>
      <c r="D24" s="62" t="s">
        <v>177</v>
      </c>
      <c r="E24" s="114"/>
      <c r="F24" s="48" t="s">
        <v>206</v>
      </c>
      <c r="G24" s="52" t="str">
        <f>D27</f>
        <v>0000470681</v>
      </c>
      <c r="H24" s="135">
        <v>2.5</v>
      </c>
      <c r="I24" s="87"/>
      <c r="K24" s="86"/>
      <c r="L24" s="17" t="s">
        <v>207</v>
      </c>
      <c r="M24" s="87"/>
      <c r="O24" s="35"/>
      <c r="P24" s="35"/>
      <c r="Q24" s="35"/>
      <c r="R24" s="35"/>
    </row>
    <row r="25" spans="2:18" ht="15.75" thickBot="1">
      <c r="B25" s="302" t="s">
        <v>188</v>
      </c>
      <c r="C25" s="303"/>
      <c r="D25" s="63" t="s">
        <v>208</v>
      </c>
      <c r="E25" s="114"/>
      <c r="F25" s="48"/>
      <c r="G25" s="49"/>
      <c r="H25" s="135"/>
      <c r="I25" s="87"/>
      <c r="K25" s="86"/>
      <c r="L25" s="111"/>
      <c r="M25" s="87"/>
    </row>
    <row r="26" spans="2:18" ht="15.75" thickBot="1">
      <c r="B26" s="302" t="s">
        <v>209</v>
      </c>
      <c r="C26" s="304"/>
      <c r="D26" s="63" t="s">
        <v>210</v>
      </c>
      <c r="E26" s="114"/>
      <c r="F26" s="53" t="s">
        <v>211</v>
      </c>
      <c r="G26" s="54"/>
      <c r="H26" s="55"/>
      <c r="I26" s="124"/>
      <c r="J26" s="50"/>
      <c r="K26" s="97"/>
      <c r="L26" s="111"/>
      <c r="M26" s="87"/>
    </row>
    <row r="27" spans="2:18" ht="15.75" thickBot="1">
      <c r="B27" s="293" t="s">
        <v>212</v>
      </c>
      <c r="C27" s="294"/>
      <c r="D27" s="63" t="s">
        <v>213</v>
      </c>
      <c r="E27" s="114"/>
      <c r="F27" s="123"/>
      <c r="G27" s="123"/>
      <c r="H27" s="123"/>
      <c r="I27" s="124"/>
      <c r="J27" s="50"/>
      <c r="K27" s="97"/>
      <c r="L27" s="80">
        <v>3500</v>
      </c>
      <c r="M27" s="87"/>
    </row>
    <row r="28" spans="2:18" ht="15.75" thickBot="1">
      <c r="B28" s="293" t="s">
        <v>191</v>
      </c>
      <c r="C28" s="294"/>
      <c r="D28" s="63" t="s">
        <v>214</v>
      </c>
      <c r="E28" s="114"/>
      <c r="F28" s="125"/>
      <c r="G28" s="125"/>
      <c r="H28" s="125"/>
      <c r="I28" s="126"/>
      <c r="J28" s="46"/>
      <c r="K28" s="98"/>
      <c r="L28" s="15"/>
      <c r="M28" s="87"/>
    </row>
    <row r="29" spans="2:18" ht="15.75" thickBot="1">
      <c r="B29" s="293" t="s">
        <v>193</v>
      </c>
      <c r="C29" s="294"/>
      <c r="D29" s="63" t="s">
        <v>215</v>
      </c>
      <c r="E29" s="114"/>
      <c r="F29" s="125"/>
      <c r="G29" s="125"/>
      <c r="H29" s="125"/>
      <c r="I29" s="126"/>
      <c r="J29" s="46"/>
      <c r="K29" s="98"/>
      <c r="L29" s="81" t="s">
        <v>216</v>
      </c>
      <c r="M29" s="87"/>
    </row>
    <row r="30" spans="2:18" ht="15.75" customHeight="1" thickBot="1">
      <c r="B30" s="293" t="s">
        <v>217</v>
      </c>
      <c r="C30" s="294"/>
      <c r="D30" s="64" t="s">
        <v>218</v>
      </c>
      <c r="E30" s="114"/>
      <c r="F30" s="116"/>
      <c r="G30" s="116"/>
      <c r="H30" s="116"/>
      <c r="I30" s="100"/>
      <c r="J30" s="31"/>
      <c r="K30" s="91"/>
      <c r="L30" s="82" t="s">
        <v>219</v>
      </c>
      <c r="M30" s="87"/>
    </row>
    <row r="31" spans="2:18" ht="15.75" thickBot="1">
      <c r="B31" s="127"/>
      <c r="C31" s="128"/>
      <c r="D31" s="121"/>
      <c r="E31" s="121"/>
      <c r="F31" s="121"/>
      <c r="G31" s="121"/>
      <c r="H31" s="121"/>
      <c r="I31" s="108"/>
      <c r="K31" s="86"/>
      <c r="L31" s="109"/>
      <c r="M31" s="87"/>
    </row>
    <row r="32" spans="2:18" ht="15.75" thickBot="1">
      <c r="K32" s="86"/>
      <c r="L32" s="148" t="s">
        <v>220</v>
      </c>
      <c r="M32" s="87"/>
    </row>
    <row r="33" spans="2:13">
      <c r="B33" s="289" t="s">
        <v>221</v>
      </c>
      <c r="C33" s="290"/>
      <c r="D33" s="290"/>
      <c r="E33" s="115"/>
      <c r="F33" s="115"/>
      <c r="G33" s="115"/>
      <c r="H33" s="115"/>
      <c r="I33" s="85"/>
      <c r="K33" s="86"/>
      <c r="L33" s="81"/>
      <c r="M33" s="87"/>
    </row>
    <row r="34" spans="2:13" ht="15" customHeight="1">
      <c r="B34" s="86"/>
      <c r="C34" s="114"/>
      <c r="D34" s="114"/>
      <c r="E34" s="114"/>
      <c r="F34" s="114"/>
      <c r="G34" s="114"/>
      <c r="H34" s="114"/>
      <c r="I34" s="87"/>
      <c r="K34" s="86"/>
      <c r="L34" s="81">
        <v>1</v>
      </c>
      <c r="M34" s="87"/>
    </row>
    <row r="35" spans="2:13">
      <c r="B35" s="295"/>
      <c r="C35" s="296"/>
      <c r="D35" s="297"/>
      <c r="E35" s="297"/>
      <c r="F35" s="114"/>
      <c r="G35" s="283" t="s">
        <v>222</v>
      </c>
      <c r="H35" s="284"/>
      <c r="I35" s="87"/>
      <c r="K35" s="86"/>
      <c r="L35" s="82">
        <v>2</v>
      </c>
      <c r="M35" s="87"/>
    </row>
    <row r="36" spans="2:13">
      <c r="B36" s="298" t="s">
        <v>223</v>
      </c>
      <c r="C36" s="299"/>
      <c r="D36" s="300" t="s">
        <v>224</v>
      </c>
      <c r="E36" s="301"/>
      <c r="F36" s="114"/>
      <c r="G36" s="285">
        <v>45147</v>
      </c>
      <c r="H36" s="286"/>
      <c r="I36" s="87"/>
      <c r="K36" s="99"/>
      <c r="L36" s="110"/>
      <c r="M36" s="108"/>
    </row>
    <row r="37" spans="2:13">
      <c r="B37" s="298" t="s">
        <v>225</v>
      </c>
      <c r="C37" s="299"/>
      <c r="D37" s="300" t="s">
        <v>226</v>
      </c>
      <c r="E37" s="301"/>
      <c r="F37" s="114"/>
      <c r="G37" s="287"/>
      <c r="H37" s="288"/>
      <c r="I37" s="87"/>
    </row>
    <row r="38" spans="2:13">
      <c r="B38" s="99"/>
      <c r="C38" s="121"/>
      <c r="D38" s="121"/>
      <c r="E38" s="121"/>
      <c r="F38" s="121"/>
      <c r="G38" s="121"/>
      <c r="H38" s="121"/>
      <c r="I38" s="108"/>
    </row>
    <row r="40" spans="2:13">
      <c r="B40" s="289" t="s">
        <v>227</v>
      </c>
      <c r="C40" s="290"/>
      <c r="D40" s="115"/>
      <c r="E40" s="115"/>
      <c r="F40" s="115"/>
      <c r="G40" s="115"/>
      <c r="H40" s="115"/>
      <c r="I40" s="85"/>
      <c r="K40" s="170"/>
      <c r="L40" s="171"/>
      <c r="M40" s="172"/>
    </row>
    <row r="41" spans="2:13">
      <c r="B41" s="86"/>
      <c r="C41" s="114"/>
      <c r="D41" s="114"/>
      <c r="E41" s="114"/>
      <c r="F41" s="114"/>
      <c r="G41" s="114"/>
      <c r="H41" s="114"/>
      <c r="I41" s="87"/>
      <c r="K41" s="173"/>
      <c r="L41" s="174"/>
      <c r="M41" s="175"/>
    </row>
    <row r="42" spans="2:13">
      <c r="B42" s="309" t="s">
        <v>101</v>
      </c>
      <c r="C42" s="310"/>
      <c r="D42" s="114"/>
      <c r="E42" s="309" t="s">
        <v>228</v>
      </c>
      <c r="F42" s="310"/>
      <c r="G42" s="114"/>
      <c r="H42" s="114"/>
      <c r="I42" s="87"/>
      <c r="K42" s="173"/>
      <c r="L42" s="174"/>
      <c r="M42" s="175"/>
    </row>
    <row r="43" spans="2:13">
      <c r="B43" s="313"/>
      <c r="C43" s="314"/>
      <c r="D43" s="114"/>
      <c r="E43" s="313"/>
      <c r="F43" s="314"/>
      <c r="G43" s="114"/>
      <c r="H43" s="114"/>
      <c r="I43" s="87"/>
      <c r="K43" s="173"/>
      <c r="L43" s="315"/>
      <c r="M43" s="175"/>
    </row>
    <row r="44" spans="2:13">
      <c r="B44" s="291" t="s">
        <v>229</v>
      </c>
      <c r="C44" s="292"/>
      <c r="D44" s="114"/>
      <c r="E44" s="316">
        <v>0.08</v>
      </c>
      <c r="F44" s="317"/>
      <c r="G44" s="114"/>
      <c r="H44" s="114"/>
      <c r="I44" s="87"/>
      <c r="K44" s="173"/>
      <c r="L44" s="315"/>
      <c r="M44" s="175"/>
    </row>
    <row r="45" spans="2:13">
      <c r="B45" s="307" t="s">
        <v>230</v>
      </c>
      <c r="C45" s="308"/>
      <c r="D45" s="114"/>
      <c r="E45" s="316">
        <v>0.1</v>
      </c>
      <c r="F45" s="317"/>
      <c r="G45" s="114"/>
      <c r="H45" s="114"/>
      <c r="I45" s="87"/>
      <c r="K45" s="173"/>
      <c r="L45" s="174"/>
      <c r="M45" s="175"/>
    </row>
    <row r="46" spans="2:13">
      <c r="B46" s="311"/>
      <c r="C46" s="312"/>
      <c r="D46" s="114"/>
      <c r="E46" s="305">
        <v>0.12</v>
      </c>
      <c r="F46" s="306"/>
      <c r="G46" s="114"/>
      <c r="H46" s="114"/>
      <c r="I46" s="87"/>
      <c r="K46" s="173"/>
      <c r="L46" s="174"/>
      <c r="M46" s="175"/>
    </row>
    <row r="47" spans="2:13">
      <c r="B47" s="99"/>
      <c r="C47" s="121"/>
      <c r="D47" s="121"/>
      <c r="E47" s="121"/>
      <c r="F47" s="121"/>
      <c r="G47" s="121"/>
      <c r="H47" s="121"/>
      <c r="I47" s="108"/>
      <c r="K47" s="176"/>
      <c r="L47" s="177"/>
      <c r="M47" s="178"/>
    </row>
  </sheetData>
  <sheetProtection algorithmName="SHA-512" hashValue="jcphX4OwG4rTf+Hygj+fWOjj0ZfZtVv8kf3O0vWXKkdM0xUR5pLJpOYxF6F/Kdo1de8ByfHt48U079V/jaI4fg==" saltValue="GvpcUdkViO/CHMl9T0U3OQ==" spinCount="100000" sheet="1" objects="1" scenarios="1"/>
  <mergeCells count="42">
    <mergeCell ref="L43:L44"/>
    <mergeCell ref="E42:F42"/>
    <mergeCell ref="E43:F43"/>
    <mergeCell ref="E44:F44"/>
    <mergeCell ref="E45:F45"/>
    <mergeCell ref="E46:F46"/>
    <mergeCell ref="B40:C40"/>
    <mergeCell ref="B44:C44"/>
    <mergeCell ref="B45:C45"/>
    <mergeCell ref="B42:C42"/>
    <mergeCell ref="B46:C46"/>
    <mergeCell ref="B43:C43"/>
    <mergeCell ref="B37:C37"/>
    <mergeCell ref="D37:E37"/>
    <mergeCell ref="B11:C11"/>
    <mergeCell ref="B28:C28"/>
    <mergeCell ref="B27:C27"/>
    <mergeCell ref="B25:C25"/>
    <mergeCell ref="B24:C24"/>
    <mergeCell ref="B15:C15"/>
    <mergeCell ref="B14:C14"/>
    <mergeCell ref="B13:C13"/>
    <mergeCell ref="B12:C12"/>
    <mergeCell ref="B26:C26"/>
    <mergeCell ref="B21:C21"/>
    <mergeCell ref="B22:C22"/>
    <mergeCell ref="G35:H35"/>
    <mergeCell ref="G36:H37"/>
    <mergeCell ref="B3:D3"/>
    <mergeCell ref="B5:C5"/>
    <mergeCell ref="B6:C6"/>
    <mergeCell ref="B9:C9"/>
    <mergeCell ref="B8:C8"/>
    <mergeCell ref="B35:C35"/>
    <mergeCell ref="D35:E35"/>
    <mergeCell ref="B19:D19"/>
    <mergeCell ref="B33:D33"/>
    <mergeCell ref="B16:C16"/>
    <mergeCell ref="B30:C30"/>
    <mergeCell ref="B29:C29"/>
    <mergeCell ref="B36:C36"/>
    <mergeCell ref="D36:E36"/>
  </mergeCells>
  <dataValidations count="3">
    <dataValidation type="list" errorStyle="warning" showInputMessage="1" showErrorMessage="1" errorTitle="Alternate Lot Number" error="Would you like to add this alternate lot number to the worksheet?" sqref="I5:M5" xr:uid="{C250D102-16A2-44F3-B20A-686A7FC837F1}">
      <formula1>#REF!</formula1>
    </dataValidation>
    <dataValidation type="list" errorStyle="warning" showInputMessage="1" showErrorMessage="1" errorTitle="Alternate Lot Number" error="Would you like to add this alternate lot number to the worksheet?" sqref="I15:J15" xr:uid="{077EBF9A-DC33-4F7D-9FAC-BDAE8158CE4A}">
      <formula1>$N$11:$N$14</formula1>
    </dataValidation>
    <dataValidation type="list" errorStyle="warning" allowBlank="1" showInputMessage="1" showErrorMessage="1" errorTitle="Alternate Lot Number" error="Would you like to add this alternate lot number to the worksheet?" sqref="P15:Q15" xr:uid="{3AC9BDE9-7272-47B8-86C0-867B32EAEC55}">
      <formula1>$H$10:$H$14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C4CD1A8A9AB240A60496E0F445E43A" ma:contentTypeVersion="12" ma:contentTypeDescription="Create a new document." ma:contentTypeScope="" ma:versionID="2e16e05bc6c75dc03824fed61d16a645">
  <xsd:schema xmlns:xsd="http://www.w3.org/2001/XMLSchema" xmlns:xs="http://www.w3.org/2001/XMLSchema" xmlns:p="http://schemas.microsoft.com/office/2006/metadata/properties" xmlns:ns2="2cb90106-8135-4b2f-b12e-3d90e6848d32" xmlns:ns3="1fd49210-682f-436e-98cf-3b4bd69082bb" targetNamespace="http://schemas.microsoft.com/office/2006/metadata/properties" ma:root="true" ma:fieldsID="8243119d06e2b5ebf085d91ed63d75eb" ns2:_="" ns3:_="">
    <xsd:import namespace="2cb90106-8135-4b2f-b12e-3d90e6848d32"/>
    <xsd:import namespace="1fd49210-682f-436e-98cf-3b4bd69082bb"/>
    <xsd:element name="properties">
      <xsd:complexType>
        <xsd:sequence>
          <xsd:element name="documentManagement">
            <xsd:complexType>
              <xsd:all>
                <xsd:element ref="ns2:pVersion" minOccurs="0"/>
                <xsd:element ref="ns2:Issue_x0020_Date" minOccurs="0"/>
                <xsd:element ref="ns2:Next_x0020_Review_x0020_Date" minOccurs="0"/>
                <xsd:element ref="ns2:Volume" minOccurs="0"/>
                <xsd:element ref="ns2:Number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b90106-8135-4b2f-b12e-3d90e6848d32" elementFormDefault="qualified">
    <xsd:import namespace="http://schemas.microsoft.com/office/2006/documentManagement/types"/>
    <xsd:import namespace="http://schemas.microsoft.com/office/infopath/2007/PartnerControls"/>
    <xsd:element name="pVersion" ma:index="2" nillable="true" ma:displayName="pVersion" ma:internalName="pVersion">
      <xsd:simpleType>
        <xsd:restriction base="dms:Text">
          <xsd:maxLength value="255"/>
        </xsd:restriction>
      </xsd:simpleType>
    </xsd:element>
    <xsd:element name="Issue_x0020_Date" ma:index="3" nillable="true" ma:displayName="Issue Date" ma:format="DateOnly" ma:internalName="Issue_x0020_Date">
      <xsd:simpleType>
        <xsd:restriction base="dms:DateTime"/>
      </xsd:simpleType>
    </xsd:element>
    <xsd:element name="Next_x0020_Review_x0020_Date" ma:index="4" nillable="true" ma:displayName="Next Review Date" ma:format="DateOnly" ma:internalName="Next_x0020_Review_x0020_Date">
      <xsd:simpleType>
        <xsd:restriction base="dms:DateTime"/>
      </xsd:simpleType>
    </xsd:element>
    <xsd:element name="Volume" ma:index="5" nillable="true" ma:displayName="Volume" ma:internalName="Volume">
      <xsd:simpleType>
        <xsd:restriction base="dms:Text">
          <xsd:maxLength value="255"/>
        </xsd:restriction>
      </xsd:simpleType>
    </xsd:element>
    <xsd:element name="Number" ma:index="6" nillable="true" ma:displayName="Number" ma:internalName="Number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d49210-682f-436e-98cf-3b4bd69082bb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ext_x0020_Review_x0020_Date xmlns="2cb90106-8135-4b2f-b12e-3d90e6848d32">2023-08-31T04:00:00+00:00</Next_x0020_Review_x0020_Date>
    <Issue_x0020_Date xmlns="2cb90106-8135-4b2f-b12e-3d90e6848d32">2023-06-09T04:00:00+00:00</Issue_x0020_Date>
    <Volume xmlns="2cb90106-8135-4b2f-b12e-3d90e6848d32" xsi:nil="true"/>
    <pVersion xmlns="2cb90106-8135-4b2f-b12e-3d90e6848d32">1</pVersion>
    <Number xmlns="2cb90106-8135-4b2f-b12e-3d90e6848d32" xsi:nil="true"/>
    <_dlc_DocId xmlns="1fd49210-682f-436e-98cf-3b4bd69082bb">3MQ5RDZJHTMY-927414043-4353</_dlc_DocId>
    <_dlc_DocIdUrl xmlns="1fd49210-682f-436e-98cf-3b4bd69082bb">
      <Url>https://justice365.sharepoint.com/sites/ExternalPAP/_layouts/15/DocIdRedir.aspx?ID=3MQ5RDZJHTMY-927414043-4353</Url>
      <Description>3MQ5RDZJHTMY-927414043-4353</Description>
    </_dlc_DocIdUrl>
    <SharedWithUsers xmlns="1fd49210-682f-436e-98cf-3b4bd69082bb">
      <UserInfo>
        <DisplayName>Martin, Cori</DisplayName>
        <AccountId>21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E61BD94-7B20-4F29-A862-51DD23FAB2B0}"/>
</file>

<file path=customXml/itemProps2.xml><?xml version="1.0" encoding="utf-8"?>
<ds:datastoreItem xmlns:ds="http://schemas.openxmlformats.org/officeDocument/2006/customXml" ds:itemID="{0562E3F9-5062-452B-B4C9-48CB8E9A6869}"/>
</file>

<file path=customXml/itemProps3.xml><?xml version="1.0" encoding="utf-8"?>
<ds:datastoreItem xmlns:ds="http://schemas.openxmlformats.org/officeDocument/2006/customXml" ds:itemID="{984DF6F8-A668-45E1-8CEF-DAA484DF15BA}"/>
</file>

<file path=customXml/itemProps4.xml><?xml version="1.0" encoding="utf-8"?>
<ds:datastoreItem xmlns:ds="http://schemas.openxmlformats.org/officeDocument/2006/customXml" ds:itemID="{2BC819D2-C689-4E8E-81ED-88F750B47F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NC Department of Justice IT Division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Punch Amp 3500xL Plate Map and Import Sheet</dc:title>
  <dc:subject/>
  <dc:creator>Martin, Cori</dc:creator>
  <cp:keywords/>
  <dc:description/>
  <cp:lastModifiedBy>Martin, Cori</cp:lastModifiedBy>
  <cp:revision/>
  <dcterms:created xsi:type="dcterms:W3CDTF">2014-05-06T18:17:01Z</dcterms:created>
  <dcterms:modified xsi:type="dcterms:W3CDTF">2023-08-09T20:07:10Z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0x01010057C4CD1A8A9AB240A60496E0F445E43A</vt:lpwstr>
  </property>
  <property fmtid="{D5CDD505-2E9C-101B-9397-08002B2CF9AE}" pid="3" name="_dlc_DocIdItemGuid">
    <vt:lpwstr>ef754e1d-62fe-4600-8f0f-5c3620b2ac4e</vt:lpwstr>
  </property>
</Properties>
</file>