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https://d.docs.live.net/ea5388d6a5a53ee7/Documents/"/>
    </mc:Choice>
  </mc:AlternateContent>
  <xr:revisionPtr revIDLastSave="0" documentId="8_{5A90656A-60F9-42D6-81C8-006EA15057E7}" xr6:coauthVersionLast="45" xr6:coauthVersionMax="45" xr10:uidLastSave="{00000000-0000-0000-0000-000000000000}"/>
  <workbookProtection workbookAlgorithmName="SHA-512" workbookHashValue="7/6nPHs19wf/usvZkkCllqHxhN18Qp170Yx+DH8fFta/qG1YEcfHAGlNNTGtR1hNIzrjtWzpqAOeNfNAdxrrlA==" workbookSaltValue="62k3tiaq3fzvwusGAjmCIQ==" workbookSpinCount="100000" lockStructure="1"/>
  <bookViews>
    <workbookView xWindow="-96" yWindow="-96" windowWidth="23232" windowHeight="12552" xr2:uid="{00000000-000D-0000-FFFF-FFFF00000000}"/>
  </bookViews>
  <sheets>
    <sheet name="ABC" sheetId="1" r:id="rId1"/>
  </sheets>
  <definedNames>
    <definedName name="analyst_list">ABC!$B$81:$B$103</definedName>
    <definedName name="analytelookup">ABC!$B$59:$D$62</definedName>
    <definedName name="analytes">ABC!$B$59:$B$62</definedName>
    <definedName name="applies">ABC!$B$72</definedName>
    <definedName name="dispositions">ABC!$B$106</definedName>
    <definedName name="othervolid">ABC!$B$76:$B$78</definedName>
    <definedName name="_xlnm.Print_Area" localSheetId="0">ABC!$A$1:$G$43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  <c r="I13" i="1"/>
  <c r="I14" i="1"/>
  <c r="I15" i="1"/>
  <c r="I16" i="1"/>
  <c r="C19" i="1" s="1"/>
  <c r="H13" i="1"/>
  <c r="H14" i="1"/>
  <c r="H15" i="1"/>
  <c r="H16" i="1"/>
  <c r="K10" i="1"/>
  <c r="E55" i="1"/>
  <c r="E56" i="1" s="1"/>
  <c r="E51" i="1"/>
  <c r="E52" i="1" s="1"/>
  <c r="E46" i="1"/>
  <c r="D47" i="1"/>
  <c r="E47" i="1"/>
  <c r="E48" i="1"/>
  <c r="D49" i="1"/>
  <c r="E49" i="1"/>
  <c r="G20" i="1"/>
  <c r="G19" i="1"/>
  <c r="K4" i="1"/>
  <c r="E53" i="1"/>
  <c r="C47" i="1"/>
  <c r="C48" i="1"/>
  <c r="C49" i="1"/>
  <c r="C46" i="1"/>
  <c r="D16" i="1"/>
  <c r="D15" i="1"/>
  <c r="D14" i="1"/>
  <c r="D13" i="1"/>
  <c r="G12" i="1"/>
  <c r="G17" i="1"/>
  <c r="G14" i="1"/>
  <c r="G16" i="1"/>
  <c r="G15" i="1"/>
  <c r="G13" i="1"/>
  <c r="G22" i="1" l="1"/>
  <c r="K5" i="1" s="1"/>
  <c r="D46" i="1"/>
  <c r="G18" i="1"/>
  <c r="D48" i="1"/>
</calcChain>
</file>

<file path=xl/sharedStrings.xml><?xml version="1.0" encoding="utf-8"?>
<sst xmlns="http://schemas.openxmlformats.org/spreadsheetml/2006/main" count="78" uniqueCount="74">
  <si>
    <t>Alcoholic Beverage Concentration Reporting Form</t>
  </si>
  <si>
    <t>Version 1</t>
  </si>
  <si>
    <t>The statement below is formatted to be copied to the "non-DWI" report template.</t>
  </si>
  <si>
    <t>NCSCL - Toxicology Section</t>
  </si>
  <si>
    <t>Effective Date: 9/30/2019</t>
  </si>
  <si>
    <t>RESULTS OF EXAMINATION:</t>
  </si>
  <si>
    <t>Laboratory Case #:</t>
  </si>
  <si>
    <t>Item #:</t>
  </si>
  <si>
    <t>Analysis date:</t>
  </si>
  <si>
    <t>Analyst:</t>
  </si>
  <si>
    <t>hide this column</t>
  </si>
  <si>
    <t>DISPOSITION OF EVIDENCE:</t>
  </si>
  <si>
    <t>Select analyte:</t>
  </si>
  <si>
    <t>ethanol</t>
  </si>
  <si>
    <t>Analyte values:</t>
  </si>
  <si>
    <t>g/dl (0.xxxx)</t>
  </si>
  <si>
    <t>Summary of results and calculations</t>
  </si>
  <si>
    <t>analyte value &lt;0.01?</t>
  </si>
  <si>
    <t>analyte values filled in?</t>
  </si>
  <si>
    <t>End of Report</t>
  </si>
  <si>
    <t>No alcohol detected?</t>
  </si>
  <si>
    <t>("x" if applies)</t>
  </si>
  <si>
    <t>result statement</t>
  </si>
  <si>
    <t>Select the Disposition:</t>
  </si>
  <si>
    <t>The evidence will be retained for pickup unless otherwise authorized.</t>
  </si>
  <si>
    <t>Comments:</t>
  </si>
  <si>
    <t>+ = The drop-down list entry was customized.</t>
  </si>
  <si>
    <t>Form template approved by Toxicology Technical Leader Wayne Lewallen on 9/30/2019.</t>
  </si>
  <si>
    <t>Hide this row and below</t>
  </si>
  <si>
    <t>deviation from avg.</t>
  </si>
  <si>
    <t>Average:</t>
  </si>
  <si>
    <t>Avg. truncated to the hundredths:</t>
  </si>
  <si>
    <t>g/dl</t>
  </si>
  <si>
    <t>For the report:</t>
  </si>
  <si>
    <t>uncertainty</t>
  </si>
  <si>
    <t>look-up table</t>
  </si>
  <si>
    <t>Uncertainty</t>
  </si>
  <si>
    <t>%(v/v) conversion</t>
  </si>
  <si>
    <t>acetone</t>
  </si>
  <si>
    <t>isopropanol</t>
  </si>
  <si>
    <t>methanol</t>
  </si>
  <si>
    <t>Date uncertainty updated</t>
  </si>
  <si>
    <t>Days until notification</t>
  </si>
  <si>
    <t>Other vol.? response list</t>
  </si>
  <si>
    <t>x</t>
  </si>
  <si>
    <t>Other vol. id'd</t>
  </si>
  <si>
    <t>Toluene</t>
  </si>
  <si>
    <t>Ether</t>
  </si>
  <si>
    <t>Hexane</t>
  </si>
  <si>
    <t>analyst_list</t>
  </si>
  <si>
    <t>Alford, Kylie</t>
  </si>
  <si>
    <t>Barra, Kathleen</t>
  </si>
  <si>
    <t>Bell, Cierra</t>
  </si>
  <si>
    <t>Busto, Kaitlynn</t>
  </si>
  <si>
    <t>Cosme, Erin</t>
  </si>
  <si>
    <t>Deeds, Megan</t>
  </si>
  <si>
    <t>Douthwaite, Stephanie</t>
  </si>
  <si>
    <t>Gardner, Paige</t>
  </si>
  <si>
    <t>Gordon, Shannon</t>
  </si>
  <si>
    <t>Joncich, Aaron</t>
  </si>
  <si>
    <t>Keeler, Megan</t>
  </si>
  <si>
    <t>Lewallen, Wayne</t>
  </si>
  <si>
    <t>Morse, Bryan</t>
  </si>
  <si>
    <t>O'Connell, Danielle</t>
  </si>
  <si>
    <t>Page, Alyssa</t>
  </si>
  <si>
    <t>Piwowar, Mike</t>
  </si>
  <si>
    <t>Raschka, Kristi</t>
  </si>
  <si>
    <t>Reinbold, Curtis</t>
  </si>
  <si>
    <t>Rowland, Amber</t>
  </si>
  <si>
    <t>Simms, Megan</t>
  </si>
  <si>
    <t>Thornton, Melanie</t>
  </si>
  <si>
    <t>Travatello, Briana</t>
  </si>
  <si>
    <t>Yang, Kayla</t>
  </si>
  <si>
    <t>Dispositions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</si>
</sst>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0"/>
    <numFmt numFmtId="166" formatCode="0.0%"/>
    <numFmt numFmtId="167" formatCode="0.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0"/>
      <color theme="1"/>
      <name val="Times New Roman"/>
      <family val="1"/>
    </font>
    <font>
      <sz val="11"/>
      <color theme="8"/>
      <name val="Calibri"/>
      <family val="2"/>
      <scheme val="minor"/>
    </font>
    <font>
      <b/>
      <u/>
      <sz val="12"/>
      <color rgb="FF0070C0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9" fontId="0" fillId="0" borderId="1" xfId="1" applyFont="1" applyFill="1" applyBorder="1" applyProtection="1"/>
    <xf numFmtId="0" fontId="0" fillId="0" borderId="0" xfId="0" applyProtection="1"/>
    <xf numFmtId="0" fontId="0" fillId="0" borderId="0" xfId="0" applyFont="1" applyProtection="1"/>
    <xf numFmtId="0" fontId="0" fillId="0" borderId="1" xfId="0" applyBorder="1" applyProtection="1"/>
    <xf numFmtId="0" fontId="2" fillId="0" borderId="0" xfId="0" applyFont="1" applyProtection="1"/>
    <xf numFmtId="0" fontId="0" fillId="0" borderId="0" xfId="0" applyAlignment="1" applyProtection="1">
      <alignment horizontal="center"/>
    </xf>
    <xf numFmtId="164" fontId="0" fillId="0" borderId="0" xfId="0" applyNumberFormat="1" applyProtection="1"/>
    <xf numFmtId="0" fontId="0" fillId="0" borderId="0" xfId="0" applyBorder="1" applyAlignment="1" applyProtection="1">
      <alignment wrapText="1"/>
    </xf>
    <xf numFmtId="0" fontId="0" fillId="0" borderId="9" xfId="0" applyBorder="1" applyProtection="1"/>
    <xf numFmtId="0" fontId="0" fillId="0" borderId="10" xfId="0" applyBorder="1" applyAlignment="1" applyProtection="1">
      <alignment wrapText="1"/>
    </xf>
    <xf numFmtId="164" fontId="0" fillId="0" borderId="1" xfId="0" applyNumberFormat="1" applyBorder="1" applyProtection="1"/>
    <xf numFmtId="165" fontId="0" fillId="0" borderId="3" xfId="0" applyNumberFormat="1" applyFont="1" applyBorder="1" applyProtection="1"/>
    <xf numFmtId="166" fontId="0" fillId="0" borderId="3" xfId="1" applyNumberFormat="1" applyFont="1" applyBorder="1" applyProtection="1"/>
    <xf numFmtId="165" fontId="0" fillId="0" borderId="1" xfId="0" applyNumberFormat="1" applyFont="1" applyBorder="1" applyProtection="1"/>
    <xf numFmtId="165" fontId="0" fillId="0" borderId="1" xfId="0" applyNumberFormat="1" applyBorder="1" applyProtection="1"/>
    <xf numFmtId="0" fontId="0" fillId="0" borderId="0" xfId="0" applyAlignment="1" applyProtection="1">
      <alignment horizontal="right"/>
    </xf>
    <xf numFmtId="0" fontId="0" fillId="0" borderId="1" xfId="0" applyBorder="1" applyAlignment="1" applyProtection="1">
      <alignment horizontal="right"/>
    </xf>
    <xf numFmtId="2" fontId="0" fillId="0" borderId="1" xfId="0" applyNumberFormat="1" applyBorder="1" applyAlignment="1" applyProtection="1">
      <alignment horizontal="right"/>
    </xf>
    <xf numFmtId="167" fontId="0" fillId="0" borderId="1" xfId="0" applyNumberFormat="1" applyBorder="1" applyProtection="1"/>
    <xf numFmtId="0" fontId="0" fillId="0" borderId="0" xfId="0" applyFont="1" applyBorder="1" applyAlignment="1" applyProtection="1"/>
    <xf numFmtId="0" fontId="3" fillId="0" borderId="0" xfId="0" applyFont="1" applyBorder="1" applyAlignment="1" applyProtection="1"/>
    <xf numFmtId="0" fontId="0" fillId="0" borderId="1" xfId="0" applyFont="1" applyBorder="1" applyProtection="1"/>
    <xf numFmtId="2" fontId="0" fillId="0" borderId="1" xfId="0" applyNumberFormat="1" applyFont="1" applyBorder="1" applyProtection="1"/>
    <xf numFmtId="0" fontId="0" fillId="0" borderId="2" xfId="0" applyFont="1" applyFill="1" applyBorder="1" applyProtection="1"/>
    <xf numFmtId="14" fontId="0" fillId="0" borderId="1" xfId="0" applyNumberFormat="1" applyBorder="1" applyProtection="1"/>
    <xf numFmtId="0" fontId="0" fillId="0" borderId="13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13" xfId="0" applyFont="1" applyBorder="1" applyProtection="1"/>
    <xf numFmtId="0" fontId="0" fillId="0" borderId="14" xfId="0" applyFont="1" applyBorder="1" applyProtection="1"/>
    <xf numFmtId="0" fontId="0" fillId="0" borderId="3" xfId="0" applyFont="1" applyBorder="1" applyProtection="1"/>
    <xf numFmtId="0" fontId="0" fillId="0" borderId="0" xfId="0" applyAlignment="1" applyProtection="1">
      <alignment shrinkToFit="1"/>
    </xf>
    <xf numFmtId="164" fontId="0" fillId="0" borderId="0" xfId="0" applyNumberFormat="1" applyFont="1" applyAlignment="1" applyProtection="1">
      <alignment shrinkToFit="1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7" fillId="0" borderId="12" xfId="0" applyFont="1" applyBorder="1"/>
    <xf numFmtId="0" fontId="0" fillId="0" borderId="2" xfId="0" applyFont="1" applyBorder="1" applyProtection="1"/>
    <xf numFmtId="0" fontId="2" fillId="0" borderId="2" xfId="0" applyFont="1" applyBorder="1" applyProtection="1"/>
    <xf numFmtId="0" fontId="0" fillId="0" borderId="11" xfId="0" applyBorder="1" applyProtection="1"/>
    <xf numFmtId="0" fontId="0" fillId="0" borderId="8" xfId="0" applyFont="1" applyBorder="1" applyProtection="1"/>
    <xf numFmtId="0" fontId="0" fillId="0" borderId="0" xfId="0" applyFill="1" applyBorder="1" applyProtection="1"/>
    <xf numFmtId="0" fontId="0" fillId="0" borderId="13" xfId="0" applyBorder="1" applyProtection="1"/>
    <xf numFmtId="0" fontId="0" fillId="0" borderId="14" xfId="0" applyBorder="1" applyProtection="1"/>
    <xf numFmtId="0" fontId="0" fillId="0" borderId="3" xfId="0" applyBorder="1" applyProtection="1"/>
    <xf numFmtId="0" fontId="0" fillId="0" borderId="5" xfId="0" applyFont="1" applyBorder="1" applyAlignment="1" applyProtection="1">
      <alignment horizontal="right"/>
    </xf>
    <xf numFmtId="0" fontId="0" fillId="0" borderId="6" xfId="0" applyFont="1" applyBorder="1" applyProtection="1"/>
    <xf numFmtId="0" fontId="0" fillId="0" borderId="12" xfId="0" applyBorder="1" applyProtection="1"/>
    <xf numFmtId="0" fontId="0" fillId="0" borderId="7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center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Border="1" applyProtection="1"/>
    <xf numFmtId="0" fontId="9" fillId="0" borderId="0" xfId="0" applyFont="1" applyBorder="1" applyAlignment="1">
      <alignment horizontal="center"/>
    </xf>
    <xf numFmtId="0" fontId="4" fillId="0" borderId="0" xfId="0" quotePrefix="1" applyFont="1" applyFill="1" applyBorder="1" applyAlignment="1" applyProtection="1">
      <alignment horizontal="left" vertical="top"/>
      <protection locked="0"/>
    </xf>
    <xf numFmtId="0" fontId="0" fillId="0" borderId="12" xfId="0" applyFill="1" applyBorder="1" applyProtection="1"/>
    <xf numFmtId="0" fontId="4" fillId="0" borderId="0" xfId="0" applyFont="1" applyBorder="1" applyAlignment="1" applyProtection="1">
      <alignment horizontal="left"/>
    </xf>
    <xf numFmtId="14" fontId="0" fillId="0" borderId="0" xfId="0" applyNumberFormat="1" applyFill="1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textRotation="90" wrapText="1"/>
    </xf>
    <xf numFmtId="0" fontId="0" fillId="0" borderId="2" xfId="0" applyBorder="1" applyAlignment="1" applyProtection="1">
      <alignment horizontal="center" vertical="center" textRotation="90" wrapText="1"/>
    </xf>
    <xf numFmtId="0" fontId="0" fillId="0" borderId="12" xfId="0" applyNumberForma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left"/>
    </xf>
    <xf numFmtId="0" fontId="8" fillId="0" borderId="11" xfId="0" applyFont="1" applyBorder="1" applyAlignment="1" applyProtection="1">
      <alignment horizontal="left"/>
    </xf>
    <xf numFmtId="0" fontId="9" fillId="0" borderId="0" xfId="0" applyFont="1" applyBorder="1" applyAlignment="1">
      <alignment horizontal="left" vertical="top" wrapText="1"/>
    </xf>
    <xf numFmtId="0" fontId="0" fillId="0" borderId="0" xfId="0" applyBorder="1" applyAlignment="1" applyProtection="1">
      <alignment horizontal="left" vertical="center" wrapText="1"/>
    </xf>
    <xf numFmtId="0" fontId="0" fillId="2" borderId="9" xfId="0" applyFont="1" applyFill="1" applyBorder="1" applyAlignment="1" applyProtection="1">
      <alignment horizontal="left"/>
      <protection locked="0"/>
    </xf>
    <xf numFmtId="0" fontId="0" fillId="2" borderId="15" xfId="0" applyFont="1" applyFill="1" applyBorder="1" applyAlignment="1" applyProtection="1">
      <alignment horizontal="left"/>
      <protection locked="0"/>
    </xf>
    <xf numFmtId="0" fontId="0" fillId="2" borderId="10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Percent" xfId="1" builtinId="5"/>
  </cellStyles>
  <dxfs count="2"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40</xdr:row>
      <xdr:rowOff>0</xdr:rowOff>
    </xdr:from>
    <xdr:to>
      <xdr:col>6</xdr:col>
      <xdr:colOff>975124</xdr:colOff>
      <xdr:row>41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6575" y="7629525"/>
          <a:ext cx="1670449" cy="329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07"/>
  <sheetViews>
    <sheetView showGridLines="0" tabSelected="1" workbookViewId="0">
      <selection activeCell="G2" sqref="G2"/>
    </sheetView>
  </sheetViews>
  <sheetFormatPr defaultColWidth="9.15625" defaultRowHeight="14.4" x14ac:dyDescent="0.55000000000000004"/>
  <cols>
    <col min="1" max="1" width="1.26171875" style="2" customWidth="1"/>
    <col min="2" max="2" width="20.83984375" style="2" customWidth="1"/>
    <col min="3" max="3" width="12.15625" style="2" customWidth="1"/>
    <col min="4" max="4" width="11.83984375" style="2" customWidth="1"/>
    <col min="5" max="5" width="2.578125" style="2" customWidth="1"/>
    <col min="6" max="6" width="7.83984375" style="2" customWidth="1"/>
    <col min="7" max="7" width="67.578125" style="3" customWidth="1"/>
    <col min="8" max="8" width="19.15625" style="3" hidden="1" customWidth="1"/>
    <col min="9" max="9" width="22.41796875" style="3" hidden="1" customWidth="1"/>
    <col min="10" max="10" width="12.26171875" style="3" customWidth="1"/>
    <col min="11" max="11" width="100.68359375" style="3" customWidth="1"/>
    <col min="12" max="12" width="0.83984375" style="3" customWidth="1"/>
    <col min="13" max="15" width="9.15625" style="3"/>
    <col min="16" max="16384" width="9.15625" style="2"/>
  </cols>
  <sheetData>
    <row r="1" spans="2:12" ht="15.6" x14ac:dyDescent="0.6">
      <c r="B1" s="74" t="s">
        <v>0</v>
      </c>
      <c r="C1" s="75"/>
      <c r="D1" s="75"/>
      <c r="E1" s="75"/>
      <c r="F1" s="75"/>
      <c r="G1" s="44" t="s">
        <v>1</v>
      </c>
      <c r="K1" s="35" t="s">
        <v>2</v>
      </c>
    </row>
    <row r="2" spans="2:12" x14ac:dyDescent="0.55000000000000004">
      <c r="B2" s="45" t="s">
        <v>3</v>
      </c>
      <c r="C2" s="46"/>
      <c r="D2" s="46"/>
      <c r="E2" s="46"/>
      <c r="F2" s="46"/>
      <c r="G2" s="47" t="s">
        <v>4</v>
      </c>
      <c r="J2" s="36"/>
      <c r="K2" s="56" t="s">
        <v>5</v>
      </c>
      <c r="L2" s="39"/>
    </row>
    <row r="3" spans="2:12" x14ac:dyDescent="0.55000000000000004">
      <c r="D3" s="63"/>
      <c r="J3" s="36"/>
      <c r="K3" s="56"/>
      <c r="L3" s="39"/>
    </row>
    <row r="4" spans="2:12" x14ac:dyDescent="0.55000000000000004">
      <c r="B4" s="6" t="s">
        <v>6</v>
      </c>
      <c r="C4" s="6" t="s">
        <v>7</v>
      </c>
      <c r="D4" s="63"/>
      <c r="J4" s="36"/>
      <c r="K4" s="57" t="str">
        <f>"     Item "&amp;C5&amp;":
"</f>
        <v xml:space="preserve">     Item :
</v>
      </c>
      <c r="L4" s="39"/>
    </row>
    <row r="5" spans="2:12" ht="15" customHeight="1" x14ac:dyDescent="0.55000000000000004">
      <c r="B5" s="50"/>
      <c r="C5" s="51"/>
      <c r="J5" s="36"/>
      <c r="K5" s="76" t="str">
        <f>CONCATENATE("          - ",G22)</f>
        <v xml:space="preserve">          - </v>
      </c>
      <c r="L5" s="39"/>
    </row>
    <row r="6" spans="2:12" x14ac:dyDescent="0.55000000000000004">
      <c r="J6" s="36"/>
      <c r="K6" s="76"/>
      <c r="L6" s="39"/>
    </row>
    <row r="7" spans="2:12" x14ac:dyDescent="0.55000000000000004">
      <c r="B7" s="6" t="s">
        <v>8</v>
      </c>
      <c r="C7" s="71" t="s">
        <v>9</v>
      </c>
      <c r="D7" s="71"/>
      <c r="H7" s="5" t="s">
        <v>10</v>
      </c>
      <c r="I7" s="5" t="s">
        <v>10</v>
      </c>
      <c r="J7" s="37"/>
      <c r="K7" s="58"/>
      <c r="L7" s="39"/>
    </row>
    <row r="8" spans="2:12" x14ac:dyDescent="0.55000000000000004">
      <c r="B8" s="52"/>
      <c r="C8" s="72"/>
      <c r="D8" s="73"/>
      <c r="J8" s="36"/>
      <c r="K8" s="56" t="s">
        <v>11</v>
      </c>
      <c r="L8" s="39"/>
    </row>
    <row r="9" spans="2:12" x14ac:dyDescent="0.55000000000000004">
      <c r="B9"/>
      <c r="J9" s="36"/>
      <c r="K9" s="57"/>
      <c r="L9" s="39"/>
    </row>
    <row r="10" spans="2:12" x14ac:dyDescent="0.55000000000000004">
      <c r="B10" s="2" t="s">
        <v>12</v>
      </c>
      <c r="C10" s="53" t="s">
        <v>13</v>
      </c>
      <c r="J10" s="36"/>
      <c r="K10" s="57" t="str">
        <f>CONCATENATE("     ",B26)</f>
        <v xml:space="preserve">     The evidence will be retained for pickup unless otherwise authorized.</v>
      </c>
      <c r="L10" s="39"/>
    </row>
    <row r="11" spans="2:12" ht="15" customHeight="1" x14ac:dyDescent="0.55000000000000004">
      <c r="J11" s="36"/>
      <c r="K11" s="57"/>
      <c r="L11" s="39"/>
    </row>
    <row r="12" spans="2:12" ht="15" customHeight="1" x14ac:dyDescent="0.55000000000000004">
      <c r="B12" s="2" t="s">
        <v>14</v>
      </c>
      <c r="C12" s="6" t="s">
        <v>15</v>
      </c>
      <c r="F12" s="70" t="s">
        <v>16</v>
      </c>
      <c r="G12" s="2" t="str">
        <f>CONCATENATE("The measured ",C10," values are:")</f>
        <v>The measured ethanol values are:</v>
      </c>
      <c r="H12" s="3" t="s">
        <v>17</v>
      </c>
      <c r="I12" s="3" t="s">
        <v>18</v>
      </c>
      <c r="J12" s="36"/>
      <c r="K12" s="59" t="s">
        <v>19</v>
      </c>
      <c r="L12" s="39"/>
    </row>
    <row r="13" spans="2:12" x14ac:dyDescent="0.55000000000000004">
      <c r="C13" s="54"/>
      <c r="D13" s="5" t="str">
        <f>IF(LEN(C13)&gt;6,"re-enter",IF(C13&gt;0.5,"HI cal",""))</f>
        <v/>
      </c>
      <c r="F13" s="70"/>
      <c r="G13" s="7" t="str">
        <f>IF(C13="","",IF(C13=0,"0.0000  g/dl",CONCATENATE(TEXT(C13,"0.0000"),"  g/dl",IF(AND(SUM(H$13:H$16)=0,E46&gt;$E$55),CONCATENATE("  (&gt;",$E$55*100,"% deviation from the average)"),""),IF(C13*10000-INT(C13*10000)&gt;0.0001,"    (THIS VALUE CONTAINS MORE DECIMAL PLACES THAN DISPLAYED)",""))))</f>
        <v/>
      </c>
      <c r="H13" s="3">
        <f>IF(C13="",0,IF(C13&lt;0.01,1,0))</f>
        <v>0</v>
      </c>
      <c r="I13" s="3">
        <f>IF(C13&lt;&gt;"",1,0)</f>
        <v>0</v>
      </c>
      <c r="K13" s="38"/>
    </row>
    <row r="14" spans="2:12" x14ac:dyDescent="0.55000000000000004">
      <c r="C14" s="54"/>
      <c r="D14" s="5" t="str">
        <f t="shared" ref="D14:D16" si="0">IF(LEN(C14)&gt;6,"re-enter",IF(C14&gt;0.5,"HI cal",""))</f>
        <v/>
      </c>
      <c r="F14" s="70"/>
      <c r="G14" s="7" t="str">
        <f>IF(C14="","",IF(C14=0,"0.0000  g/dl",CONCATENATE(TEXT(C14,"0.0000"),"  g/dl",IF(AND(SUM(H$13:H$16)=0,E47&gt;$E$55),CONCATENATE("  (&gt;",$E$55*100,"% deviation from the average)"),""),IF(C14*10000-INT(C14*10000)&gt;0.0001,"    (THIS VALUE CONTAINS MORE DECIMAL PLACES THAN DISPLAYED)",""))))</f>
        <v/>
      </c>
      <c r="H14" s="3">
        <f t="shared" ref="H14:H16" si="1">IF(C14="",0,IF(C14&lt;0.01,1,0))</f>
        <v>0</v>
      </c>
      <c r="I14" s="3">
        <f t="shared" ref="I14:I16" si="2">IF(C14&lt;&gt;"",1,0)</f>
        <v>0</v>
      </c>
      <c r="K14" s="2"/>
    </row>
    <row r="15" spans="2:12" x14ac:dyDescent="0.55000000000000004">
      <c r="C15" s="54"/>
      <c r="D15" s="5" t="str">
        <f t="shared" si="0"/>
        <v/>
      </c>
      <c r="F15" s="70"/>
      <c r="G15" s="7" t="str">
        <f>IF(C15="","",IF(C15=0,"0.0000  g/dl",CONCATENATE(TEXT(C15,"0.0000"),"  g/dl",IF(AND(SUM(H$13:H$16)=0,E48&gt;$E$55),CONCATENATE("  (&gt;",$E$55*100,"% deviation from the average)"),""),IF(C15*10000-INT(C15*10000)&gt;0.0001,"    (THIS VALUE CONTAINS MORE DECIMAL PLACES THAN DISPLAYED)",""))))</f>
        <v/>
      </c>
      <c r="H15" s="3">
        <f t="shared" si="1"/>
        <v>0</v>
      </c>
      <c r="I15" s="3">
        <f t="shared" si="2"/>
        <v>0</v>
      </c>
    </row>
    <row r="16" spans="2:12" x14ac:dyDescent="0.55000000000000004">
      <c r="C16" s="54"/>
      <c r="D16" s="5" t="str">
        <f t="shared" si="0"/>
        <v/>
      </c>
      <c r="F16" s="70"/>
      <c r="G16" s="7" t="str">
        <f>IF(C16="","",IF(C16=0,"0.0000  g/dl",CONCATENATE(TEXT(C16,"0.0000"),"  g/dl",IF(AND(SUM(H$13:H$16)=0,E49&gt;$E$55),CONCATENATE("  (&gt;",$E$55*100,"% deviation from the average)"),""),IF(C16*10000-INT(C16*10000)&gt;0.0001,"    (THIS VALUE CONTAINS MORE DECIMAL PLACES THAN DISPLAYED)",""))))</f>
        <v/>
      </c>
      <c r="H16" s="3">
        <f t="shared" si="1"/>
        <v>0</v>
      </c>
      <c r="I16" s="3">
        <f t="shared" si="2"/>
        <v>0</v>
      </c>
    </row>
    <row r="17" spans="2:7" x14ac:dyDescent="0.55000000000000004">
      <c r="F17" s="70"/>
      <c r="G17" s="2" t="str">
        <f>IF(MIN(C13:C16)&lt;0.01,"",CONCATENATE("The average of the four values is  ",TEXT(E51,"0.000000")," g/dl."))</f>
        <v/>
      </c>
    </row>
    <row r="18" spans="2:7" x14ac:dyDescent="0.55000000000000004">
      <c r="F18" s="70"/>
      <c r="G18" s="31" t="str">
        <f>IF(OR(MAX(E46:E49)&gt;E55,MIN(C13:C16)&lt;0.01),"",CONCATENATE("The ",E55*100,"% uncertainty is +/- ", TEXT(E56,"0.0000000"), " g/dl, at a 99.73 % level of confidence (k=3)."))</f>
        <v/>
      </c>
    </row>
    <row r="19" spans="2:7" x14ac:dyDescent="0.55000000000000004">
      <c r="C19" s="49" t="str">
        <f>IF(AND(C20="x",SUM(I13:I16)&gt;0,SUM(H13:H16)=0),"The entries above and below are inconsistent.","")</f>
        <v/>
      </c>
      <c r="F19" s="70"/>
      <c r="G19" s="32" t="str">
        <f>IF(MIN(C13:C16)&lt;0.01,"",IF(MAX(E46:E49)&gt;E55,"",CONCATENATE("Adjusting average for density and dilution: ",E51," g/dl x ",VLOOKUP(C10,analytelookup,3)," = ",E51*VLOOKUP(C10,analytelookup,3)," %(v/v)")))</f>
        <v/>
      </c>
    </row>
    <row r="20" spans="2:7" x14ac:dyDescent="0.55000000000000004">
      <c r="B20" s="33" t="s">
        <v>20</v>
      </c>
      <c r="C20" s="55"/>
      <c r="D20" s="34" t="s">
        <v>21</v>
      </c>
      <c r="F20" s="70"/>
      <c r="G20" s="32" t="str">
        <f>IF(MIN(C13:C16)&lt;0.01,"",IF(MAX(E46:E49)&gt;E55,"",CONCATENATE("Adjusting uncertainty for density and dilution: ",E56," g/dl x ",VLOOKUP(C10,analytelookup,3)," = ",E56*VLOOKUP(C10,analytelookup,3), " %(v/v)")))</f>
        <v/>
      </c>
    </row>
    <row r="21" spans="2:7" x14ac:dyDescent="0.55000000000000004">
      <c r="B21"/>
      <c r="C21"/>
      <c r="D21"/>
      <c r="G21" s="2"/>
    </row>
    <row r="22" spans="2:7" ht="15" customHeight="1" x14ac:dyDescent="0.55000000000000004">
      <c r="B22"/>
      <c r="C22"/>
      <c r="D22"/>
      <c r="F22" s="69" t="s">
        <v>22</v>
      </c>
      <c r="G22" s="77" t="str">
        <f>CONCATENATE(IF(OR(C20="x",SUM(H13:H16)&gt;0),"No alcohol was identified.  ",""),IF(OR(E51="",SUM(H13:H16)&gt;0,MAX(E46:E49)&gt;E55),"",CONCATENATE("The ",C10," concentration is ",TEXT(E51*VLOOKUP(C10,analytelookup,3),"0.0")," +/- ",TEXT(E56*VLOOKUP(C10,analytelookup,3),"0.0")," percent by volume.  ")),IF(AND(C21="x",C22=""),"The analysis did not identify any other volatile substances.  ",""), IF(C22&lt;&gt;"",CONCATENATE("The following other volatile was identified: ",C22,".  "),""),IF(OR(C22&lt;&gt;"",C21&lt;&gt;"",C20&lt;&gt;"",E51&lt;&gt;""),"  (Analysis performed using HS-GC.)",""))</f>
        <v/>
      </c>
    </row>
    <row r="23" spans="2:7" x14ac:dyDescent="0.55000000000000004">
      <c r="F23" s="69"/>
      <c r="G23" s="77"/>
    </row>
    <row r="24" spans="2:7" x14ac:dyDescent="0.55000000000000004">
      <c r="F24" s="69"/>
      <c r="G24" s="77"/>
    </row>
    <row r="25" spans="2:7" x14ac:dyDescent="0.55000000000000004">
      <c r="B25" s="62" t="s">
        <v>23</v>
      </c>
      <c r="C25" s="2" t="str">
        <f>IFERROR(IF(B26="","",IF(VLOOKUP(B26,dispositions,1)=B26,"","+")),"+")</f>
        <v/>
      </c>
      <c r="F25" s="48"/>
      <c r="G25" s="64"/>
    </row>
    <row r="26" spans="2:7" x14ac:dyDescent="0.55000000000000004">
      <c r="B26" s="78" t="s">
        <v>24</v>
      </c>
      <c r="C26" s="79"/>
      <c r="D26" s="79"/>
      <c r="E26" s="79"/>
      <c r="F26" s="79"/>
      <c r="G26" s="80"/>
    </row>
    <row r="27" spans="2:7" x14ac:dyDescent="0.55000000000000004">
      <c r="B27"/>
    </row>
    <row r="28" spans="2:7" x14ac:dyDescent="0.55000000000000004">
      <c r="B28" s="2" t="s">
        <v>25</v>
      </c>
    </row>
    <row r="29" spans="2:7" ht="15" customHeight="1" x14ac:dyDescent="0.55000000000000004">
      <c r="B29" s="81"/>
      <c r="C29" s="82"/>
      <c r="D29" s="82"/>
      <c r="E29" s="82"/>
      <c r="F29" s="82"/>
      <c r="G29" s="83"/>
    </row>
    <row r="30" spans="2:7" ht="15" customHeight="1" x14ac:dyDescent="0.55000000000000004">
      <c r="B30" s="84"/>
      <c r="C30" s="85"/>
      <c r="D30" s="85"/>
      <c r="E30" s="85"/>
      <c r="F30" s="85"/>
      <c r="G30" s="86"/>
    </row>
    <row r="31" spans="2:7" ht="15" customHeight="1" x14ac:dyDescent="0.55000000000000004">
      <c r="B31" s="84"/>
      <c r="C31" s="85"/>
      <c r="D31" s="85"/>
      <c r="E31" s="85"/>
      <c r="F31" s="85"/>
      <c r="G31" s="86"/>
    </row>
    <row r="32" spans="2:7" ht="15" customHeight="1" x14ac:dyDescent="0.55000000000000004">
      <c r="B32" s="84"/>
      <c r="C32" s="85"/>
      <c r="D32" s="85"/>
      <c r="E32" s="85"/>
      <c r="F32" s="85"/>
      <c r="G32" s="86"/>
    </row>
    <row r="33" spans="2:7" x14ac:dyDescent="0.55000000000000004">
      <c r="B33" s="84"/>
      <c r="C33" s="85"/>
      <c r="D33" s="85"/>
      <c r="E33" s="85"/>
      <c r="F33" s="85"/>
      <c r="G33" s="86"/>
    </row>
    <row r="34" spans="2:7" x14ac:dyDescent="0.55000000000000004">
      <c r="B34" s="84"/>
      <c r="C34" s="85"/>
      <c r="D34" s="85"/>
      <c r="E34" s="85"/>
      <c r="F34" s="85"/>
      <c r="G34" s="86"/>
    </row>
    <row r="35" spans="2:7" x14ac:dyDescent="0.55000000000000004">
      <c r="B35" s="87"/>
      <c r="C35" s="88"/>
      <c r="D35" s="88"/>
      <c r="E35" s="88"/>
      <c r="F35" s="88"/>
      <c r="G35" s="89"/>
    </row>
    <row r="37" spans="2:7" x14ac:dyDescent="0.55000000000000004">
      <c r="B37" s="60" t="s">
        <v>26</v>
      </c>
    </row>
    <row r="38" spans="2:7" x14ac:dyDescent="0.55000000000000004">
      <c r="B38" s="60"/>
    </row>
    <row r="39" spans="2:7" x14ac:dyDescent="0.55000000000000004">
      <c r="B39" s="60"/>
    </row>
    <row r="40" spans="2:7" x14ac:dyDescent="0.55000000000000004">
      <c r="B40" s="2" t="s">
        <v>27</v>
      </c>
    </row>
    <row r="44" spans="2:7" ht="15" hidden="1" customHeight="1" x14ac:dyDescent="0.55000000000000004">
      <c r="B44" s="5" t="s">
        <v>28</v>
      </c>
      <c r="E44" s="8"/>
      <c r="F44" s="8"/>
    </row>
    <row r="45" spans="2:7" hidden="1" x14ac:dyDescent="0.55000000000000004">
      <c r="D45" s="9" t="s">
        <v>29</v>
      </c>
      <c r="E45" s="10"/>
      <c r="F45" s="8"/>
    </row>
    <row r="46" spans="2:7" hidden="1" x14ac:dyDescent="0.55000000000000004">
      <c r="C46" s="11">
        <f>C13</f>
        <v>0</v>
      </c>
      <c r="D46" s="12" t="e">
        <f>ABS(C13-E$51)</f>
        <v>#VALUE!</v>
      </c>
      <c r="E46" s="13" t="str">
        <f>IFERROR(IF(C13="","",D46/$E$51),"")</f>
        <v/>
      </c>
    </row>
    <row r="47" spans="2:7" hidden="1" x14ac:dyDescent="0.55000000000000004">
      <c r="C47" s="11">
        <f>C14</f>
        <v>0</v>
      </c>
      <c r="D47" s="14" t="e">
        <f>ABS(C14-E$51)</f>
        <v>#VALUE!</v>
      </c>
      <c r="E47" s="13" t="str">
        <f>IFERROR(IF(C14="","",D47/$E$51),"")</f>
        <v/>
      </c>
    </row>
    <row r="48" spans="2:7" hidden="1" x14ac:dyDescent="0.55000000000000004">
      <c r="C48" s="11">
        <f>C15</f>
        <v>0</v>
      </c>
      <c r="D48" s="14" t="e">
        <f>ABS(C15-E$51)</f>
        <v>#VALUE!</v>
      </c>
      <c r="E48" s="13" t="str">
        <f>IFERROR(IF(C15="","",D48/$E$51),"")</f>
        <v/>
      </c>
    </row>
    <row r="49" spans="2:6" hidden="1" x14ac:dyDescent="0.55000000000000004">
      <c r="C49" s="11">
        <f>C16</f>
        <v>0</v>
      </c>
      <c r="D49" s="14" t="e">
        <f>ABS(C16-E$51)</f>
        <v>#VALUE!</v>
      </c>
      <c r="E49" s="13" t="str">
        <f>IFERROR(IF(C16="","",D49/$E$51),"")</f>
        <v/>
      </c>
    </row>
    <row r="50" spans="2:6" ht="15" hidden="1" customHeight="1" x14ac:dyDescent="0.55000000000000004"/>
    <row r="51" spans="2:6" ht="14.5" hidden="1" customHeight="1" x14ac:dyDescent="0.55000000000000004">
      <c r="D51" s="2" t="s">
        <v>30</v>
      </c>
      <c r="E51" s="15" t="str">
        <f>IFERROR(AVERAGE(C13:C16),"")</f>
        <v/>
      </c>
    </row>
    <row r="52" spans="2:6" hidden="1" x14ac:dyDescent="0.55000000000000004">
      <c r="D52" s="16" t="s">
        <v>31</v>
      </c>
      <c r="E52" s="17" t="e">
        <f>TEXT(INT(E51*100)/100,"0.00")</f>
        <v>#VALUE!</v>
      </c>
      <c r="F52" s="2" t="s">
        <v>32</v>
      </c>
    </row>
    <row r="53" spans="2:6" hidden="1" x14ac:dyDescent="0.55000000000000004">
      <c r="D53" s="16" t="s">
        <v>33</v>
      </c>
      <c r="E53" s="18" t="str">
        <f>IF(MIN(C13:C16)&lt;0.01,"0.00",E52)</f>
        <v>0.00</v>
      </c>
      <c r="F53" s="2" t="s">
        <v>32</v>
      </c>
    </row>
    <row r="54" spans="2:6" hidden="1" x14ac:dyDescent="0.55000000000000004"/>
    <row r="55" spans="2:6" hidden="1" x14ac:dyDescent="0.55000000000000004">
      <c r="C55" s="65" t="s">
        <v>34</v>
      </c>
      <c r="D55" s="66"/>
      <c r="E55" s="1">
        <f>VLOOKUP(C10,analytelookup,2)</f>
        <v>0.04</v>
      </c>
    </row>
    <row r="56" spans="2:6" hidden="1" x14ac:dyDescent="0.55000000000000004">
      <c r="C56" s="67"/>
      <c r="D56" s="68"/>
      <c r="E56" s="19" t="str">
        <f>IFERROR(E55*E51,"")</f>
        <v/>
      </c>
    </row>
    <row r="57" spans="2:6" hidden="1" x14ac:dyDescent="0.55000000000000004">
      <c r="C57" s="20"/>
    </row>
    <row r="58" spans="2:6" hidden="1" x14ac:dyDescent="0.55000000000000004">
      <c r="B58" s="21" t="s">
        <v>35</v>
      </c>
      <c r="C58" s="2" t="s">
        <v>36</v>
      </c>
      <c r="D58" s="2" t="s">
        <v>37</v>
      </c>
    </row>
    <row r="59" spans="2:6" hidden="1" x14ac:dyDescent="0.55000000000000004">
      <c r="B59" s="22" t="s">
        <v>38</v>
      </c>
      <c r="C59" s="23">
        <v>0.14000000000000001</v>
      </c>
      <c r="D59" s="4">
        <v>126.3</v>
      </c>
    </row>
    <row r="60" spans="2:6" hidden="1" x14ac:dyDescent="0.55000000000000004">
      <c r="B60" s="22" t="s">
        <v>13</v>
      </c>
      <c r="C60" s="23">
        <v>0.04</v>
      </c>
      <c r="D60" s="4">
        <v>126.7</v>
      </c>
    </row>
    <row r="61" spans="2:6" hidden="1" x14ac:dyDescent="0.55000000000000004">
      <c r="B61" s="22" t="s">
        <v>39</v>
      </c>
      <c r="C61" s="23">
        <v>7.0000000000000007E-2</v>
      </c>
      <c r="D61" s="4">
        <v>127.4</v>
      </c>
    </row>
    <row r="62" spans="2:6" hidden="1" x14ac:dyDescent="0.55000000000000004">
      <c r="B62" s="22" t="s">
        <v>40</v>
      </c>
      <c r="C62" s="23">
        <v>0.1</v>
      </c>
      <c r="D62" s="4">
        <v>126.3</v>
      </c>
    </row>
    <row r="63" spans="2:6" hidden="1" x14ac:dyDescent="0.55000000000000004"/>
    <row r="64" spans="2:6" hidden="1" x14ac:dyDescent="0.55000000000000004">
      <c r="B64" s="24" t="s">
        <v>41</v>
      </c>
    </row>
    <row r="65" spans="2:2" hidden="1" x14ac:dyDescent="0.55000000000000004">
      <c r="B65" s="25">
        <v>43613</v>
      </c>
    </row>
    <row r="66" spans="2:2" hidden="1" x14ac:dyDescent="0.55000000000000004"/>
    <row r="67" spans="2:2" hidden="1" x14ac:dyDescent="0.55000000000000004">
      <c r="B67" s="24" t="s">
        <v>42</v>
      </c>
    </row>
    <row r="68" spans="2:2" hidden="1" x14ac:dyDescent="0.55000000000000004">
      <c r="B68" s="4">
        <v>350</v>
      </c>
    </row>
    <row r="69" spans="2:2" hidden="1" x14ac:dyDescent="0.55000000000000004"/>
    <row r="70" spans="2:2" hidden="1" x14ac:dyDescent="0.55000000000000004"/>
    <row r="71" spans="2:2" hidden="1" x14ac:dyDescent="0.55000000000000004">
      <c r="B71" s="3" t="s">
        <v>43</v>
      </c>
    </row>
    <row r="72" spans="2:2" hidden="1" x14ac:dyDescent="0.55000000000000004">
      <c r="B72" s="26" t="s">
        <v>44</v>
      </c>
    </row>
    <row r="73" spans="2:2" hidden="1" x14ac:dyDescent="0.55000000000000004">
      <c r="B73" s="27"/>
    </row>
    <row r="74" spans="2:2" hidden="1" x14ac:dyDescent="0.55000000000000004"/>
    <row r="75" spans="2:2" hidden="1" x14ac:dyDescent="0.55000000000000004">
      <c r="B75" s="3" t="s">
        <v>45</v>
      </c>
    </row>
    <row r="76" spans="2:2" hidden="1" x14ac:dyDescent="0.55000000000000004">
      <c r="B76" s="28" t="s">
        <v>46</v>
      </c>
    </row>
    <row r="77" spans="2:2" hidden="1" x14ac:dyDescent="0.55000000000000004">
      <c r="B77" s="29" t="s">
        <v>47</v>
      </c>
    </row>
    <row r="78" spans="2:2" hidden="1" x14ac:dyDescent="0.55000000000000004">
      <c r="B78" s="30" t="s">
        <v>48</v>
      </c>
    </row>
    <row r="79" spans="2:2" hidden="1" x14ac:dyDescent="0.55000000000000004"/>
    <row r="80" spans="2:2" hidden="1" x14ac:dyDescent="0.55000000000000004">
      <c r="B80" s="40" t="s">
        <v>49</v>
      </c>
    </row>
    <row r="81" spans="2:2" hidden="1" x14ac:dyDescent="0.55000000000000004">
      <c r="B81" s="41" t="s">
        <v>50</v>
      </c>
    </row>
    <row r="82" spans="2:2" hidden="1" x14ac:dyDescent="0.55000000000000004">
      <c r="B82" s="42" t="s">
        <v>51</v>
      </c>
    </row>
    <row r="83" spans="2:2" hidden="1" x14ac:dyDescent="0.55000000000000004">
      <c r="B83" s="42" t="s">
        <v>52</v>
      </c>
    </row>
    <row r="84" spans="2:2" hidden="1" x14ac:dyDescent="0.55000000000000004">
      <c r="B84" s="42" t="s">
        <v>53</v>
      </c>
    </row>
    <row r="85" spans="2:2" hidden="1" x14ac:dyDescent="0.55000000000000004">
      <c r="B85" s="42" t="s">
        <v>54</v>
      </c>
    </row>
    <row r="86" spans="2:2" hidden="1" x14ac:dyDescent="0.55000000000000004">
      <c r="B86" s="42" t="s">
        <v>55</v>
      </c>
    </row>
    <row r="87" spans="2:2" hidden="1" x14ac:dyDescent="0.55000000000000004">
      <c r="B87" s="42" t="s">
        <v>56</v>
      </c>
    </row>
    <row r="88" spans="2:2" hidden="1" x14ac:dyDescent="0.55000000000000004">
      <c r="B88" s="42" t="s">
        <v>57</v>
      </c>
    </row>
    <row r="89" spans="2:2" hidden="1" x14ac:dyDescent="0.55000000000000004">
      <c r="B89" s="42" t="s">
        <v>58</v>
      </c>
    </row>
    <row r="90" spans="2:2" hidden="1" x14ac:dyDescent="0.55000000000000004">
      <c r="B90" s="42" t="s">
        <v>59</v>
      </c>
    </row>
    <row r="91" spans="2:2" hidden="1" x14ac:dyDescent="0.55000000000000004">
      <c r="B91" s="42" t="s">
        <v>60</v>
      </c>
    </row>
    <row r="92" spans="2:2" hidden="1" x14ac:dyDescent="0.55000000000000004">
      <c r="B92" s="42" t="s">
        <v>61</v>
      </c>
    </row>
    <row r="93" spans="2:2" hidden="1" x14ac:dyDescent="0.55000000000000004">
      <c r="B93" s="42" t="s">
        <v>62</v>
      </c>
    </row>
    <row r="94" spans="2:2" hidden="1" x14ac:dyDescent="0.55000000000000004">
      <c r="B94" s="42" t="s">
        <v>63</v>
      </c>
    </row>
    <row r="95" spans="2:2" hidden="1" x14ac:dyDescent="0.55000000000000004">
      <c r="B95" s="42" t="s">
        <v>64</v>
      </c>
    </row>
    <row r="96" spans="2:2" hidden="1" x14ac:dyDescent="0.55000000000000004">
      <c r="B96" s="42" t="s">
        <v>65</v>
      </c>
    </row>
    <row r="97" spans="2:2" hidden="1" x14ac:dyDescent="0.55000000000000004">
      <c r="B97" s="42" t="s">
        <v>66</v>
      </c>
    </row>
    <row r="98" spans="2:2" hidden="1" x14ac:dyDescent="0.55000000000000004">
      <c r="B98" s="42" t="s">
        <v>67</v>
      </c>
    </row>
    <row r="99" spans="2:2" hidden="1" x14ac:dyDescent="0.55000000000000004">
      <c r="B99" s="42" t="s">
        <v>68</v>
      </c>
    </row>
    <row r="100" spans="2:2" hidden="1" x14ac:dyDescent="0.55000000000000004">
      <c r="B100" s="42" t="s">
        <v>69</v>
      </c>
    </row>
    <row r="101" spans="2:2" hidden="1" x14ac:dyDescent="0.55000000000000004">
      <c r="B101" s="42" t="s">
        <v>70</v>
      </c>
    </row>
    <row r="102" spans="2:2" hidden="1" x14ac:dyDescent="0.55000000000000004">
      <c r="B102" s="42" t="s">
        <v>71</v>
      </c>
    </row>
    <row r="103" spans="2:2" hidden="1" x14ac:dyDescent="0.55000000000000004">
      <c r="B103" s="43" t="s">
        <v>72</v>
      </c>
    </row>
    <row r="104" spans="2:2" hidden="1" x14ac:dyDescent="0.55000000000000004"/>
    <row r="105" spans="2:2" hidden="1" x14ac:dyDescent="0.55000000000000004">
      <c r="B105" s="61" t="s">
        <v>73</v>
      </c>
    </row>
    <row r="106" spans="2:2" hidden="1" x14ac:dyDescent="0.55000000000000004">
      <c r="B106" t="s">
        <v>24</v>
      </c>
    </row>
    <row r="107" spans="2:2" hidden="1" x14ac:dyDescent="0.55000000000000004"/>
  </sheetData>
  <sheetProtection algorithmName="SHA-512" hashValue="G2ixe8HoESjn/e6l0kh55CLQOqwSMD9VTDGdF1d2S5ATeX/lb2fS6W1kPeecXrEIWEENyeCzigf9TnNiIsGvhw==" saltValue="aIVjBemM8eqkYvEuZ/Xl/A==" spinCount="100000" sheet="1" objects="1" scenarios="1"/>
  <mergeCells count="10">
    <mergeCell ref="B1:F1"/>
    <mergeCell ref="K5:K6"/>
    <mergeCell ref="G22:G24"/>
    <mergeCell ref="B26:G26"/>
    <mergeCell ref="B29:G35"/>
    <mergeCell ref="C55:D56"/>
    <mergeCell ref="F22:F24"/>
    <mergeCell ref="F12:F20"/>
    <mergeCell ref="C7:D7"/>
    <mergeCell ref="C8:D8"/>
  </mergeCells>
  <conditionalFormatting sqref="D46:D49">
    <cfRule type="expression" dxfId="1" priority="6">
      <formula>ABS(C13-$E$51)&gt;$E$56</formula>
    </cfRule>
  </conditionalFormatting>
  <conditionalFormatting sqref="G13:G16">
    <cfRule type="expression" dxfId="0" priority="14">
      <formula>AND(SUM(H$13:H$16)=0,E46&gt;$E$55)</formula>
    </cfRule>
  </conditionalFormatting>
  <dataValidations count="6">
    <dataValidation type="list" allowBlank="1" showInputMessage="1" showErrorMessage="1" sqref="C10" xr:uid="{00000000-0002-0000-0000-000000000000}">
      <formula1>analytes</formula1>
    </dataValidation>
    <dataValidation type="list" allowBlank="1" showInputMessage="1" showErrorMessage="1" sqref="C20" xr:uid="{00000000-0002-0000-0000-000001000000}">
      <formula1>applies</formula1>
    </dataValidation>
    <dataValidation type="list" errorStyle="warning" allowBlank="1" showInputMessage="1" showErrorMessage="1" errorTitle="custom entry" error="you have entered a custom value not on the list." sqref="C8" xr:uid="{00000000-0002-0000-0000-000002000000}">
      <formula1>analyst_list</formula1>
    </dataValidation>
    <dataValidation type="textLength" errorStyle="warning" operator="equal" allowBlank="1" showInputMessage="1" showErrorMessage="1" errorTitle="Case Number Length Error" error="The length of the case number should be 10 characters." sqref="B5" xr:uid="{00000000-0002-0000-0000-000003000000}">
      <formula1>10</formula1>
    </dataValidation>
    <dataValidation type="date" errorStyle="information" operator="lessThan" allowBlank="1" showErrorMessage="1" errorTitle="Uncertainty Update" error="The uncertainty values used in this form are due to be updated.  Please ensure you are using the most recent form." sqref="B8" xr:uid="{00000000-0002-0000-0000-000004000000}">
      <formula1>B65+B68</formula1>
    </dataValidation>
    <dataValidation type="list" errorStyle="warning" allowBlank="1" showErrorMessage="1" errorTitle="Custom entry" error="You have customized this field." sqref="B26:G26" xr:uid="{00000000-0002-0000-0000-000005000000}">
      <formula1>dispositions</formula1>
    </dataValidation>
  </dataValidations>
  <pageMargins left="0.7" right="0.7" top="0.75" bottom="0.75" header="0.3" footer="0.3"/>
  <pageSetup scale="74" orientation="portrait" horizontalDpi="30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d49210-682f-436e-98cf-3b4bd69082bb">3MQ5RDZJHTMY-927414043-3354</_dlc_DocId>
    <_dlc_DocIdUrl xmlns="1fd49210-682f-436e-98cf-3b4bd69082bb">
      <Url>https://justice365.sharepoint.com/sites/ExternalPAP/_layouts/15/DocIdRedir.aspx?ID=3MQ5RDZJHTMY-927414043-3354</Url>
      <Description>3MQ5RDZJHTMY-927414043-3354</Description>
    </_dlc_DocIdUrl>
    <Volume xmlns="2cb90106-8135-4b2f-b12e-3d90e6848d32" xsi:nil="true"/>
    <pVersion xmlns="2cb90106-8135-4b2f-b12e-3d90e6848d32">1</pVersion>
    <Number xmlns="2cb90106-8135-4b2f-b12e-3d90e6848d32" xsi:nil="true"/>
    <Next_x0020_Review_x0020_Date xmlns="2cb90106-8135-4b2f-b12e-3d90e6848d32">2020-08-31T04:00:00+00:00</Next_x0020_Review_x0020_Date>
    <Issue_x0020_Date xmlns="2cb90106-8135-4b2f-b12e-3d90e6848d32">2019-09-30T04:00:00+00:00</Issue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B9ACF67-FB86-4EEF-AF48-3C14FC588E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C2242C-76C7-4E67-BF2D-392DF022CECA}">
  <ds:schemaRefs>
    <ds:schemaRef ds:uri="2cb90106-8135-4b2f-b12e-3d90e6848d32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1fd49210-682f-436e-98cf-3b4bd69082bb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2531A3-1C36-4739-94FE-119BEF243B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BC69619-531B-43E2-ABB0-DAEFE2E96AE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ABC</vt:lpstr>
      <vt:lpstr>analyst_list</vt:lpstr>
      <vt:lpstr>analytelookup</vt:lpstr>
      <vt:lpstr>analytes</vt:lpstr>
      <vt:lpstr>applies</vt:lpstr>
      <vt:lpstr>dispositions</vt:lpstr>
      <vt:lpstr>othervolid</vt:lpstr>
      <vt:lpstr>ABC!Print_Area</vt:lpstr>
    </vt:vector>
  </TitlesOfParts>
  <Manager/>
  <Company>North Carolina Department of Justice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Alcoholic Beverage Concentration Reporting Form</dc:title>
  <dc:subject/>
  <dc:creator>Aaron Joncich</dc:creator>
  <cp:keywords/>
  <dc:description/>
  <cp:lastModifiedBy>Alec Rees</cp:lastModifiedBy>
  <cp:revision/>
  <dcterms:created xsi:type="dcterms:W3CDTF">2019-02-06T22:15:27Z</dcterms:created>
  <dcterms:modified xsi:type="dcterms:W3CDTF">2020-07-20T14:19:09Z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1d5defa3-f6a8-476b-8632-e38d355c7242</vt:lpwstr>
  </property>
</Properties>
</file>