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4.xml" ContentType="application/vnd.openxmlformats-officedocument.drawing+xml"/>
  <Override PartName="/xl/ctrlProps/ctrlProp3.xml" ContentType="application/vnd.ms-excel.controlproperties+xml"/>
  <Override PartName="/xl/drawings/drawing5.xml" ContentType="application/vnd.openxmlformats-officedocument.drawing+xml"/>
  <Override PartName="/xl/ctrlProps/ctrlProp4.xml" ContentType="application/vnd.ms-excel.controlproperties+xml"/>
  <Override PartName="/xl/drawings/drawing6.xml" ContentType="application/vnd.openxmlformats-officedocument.drawing+xml"/>
  <Override PartName="/xl/ctrlProps/ctrlProp5.xml" ContentType="application/vnd.ms-excel.controlproperties+xml"/>
  <Override PartName="/xl/drawings/drawing7.xml" ContentType="application/vnd.openxmlformats-officedocument.drawing+xml"/>
  <Override PartName="/xl/ctrlProps/ctrlProp6.xml" ContentType="application/vnd.ms-excel.controlproperties+xml"/>
  <Override PartName="/xl/drawings/drawing8.xml" ContentType="application/vnd.openxmlformats-officedocument.drawing+xml"/>
  <Override PartName="/xl/ctrlProps/ctrlProp7.xml" ContentType="application/vnd.ms-excel.controlproperties+xml"/>
  <Override PartName="/xl/drawings/drawing9.xml" ContentType="application/vnd.openxmlformats-officedocument.drawing+xml"/>
  <Override PartName="/xl/ctrlProps/ctrlProp8.xml" ContentType="application/vnd.ms-excel.controlproperties+xml"/>
  <Override PartName="/xl/drawings/drawing10.xml" ContentType="application/vnd.openxmlformats-officedocument.drawing+xml"/>
  <Override PartName="/xl/ctrlProps/ctrlProp9.xml" ContentType="application/vnd.ms-excel.controlproperties+xml"/>
  <Override PartName="/xl/drawings/drawing11.xml" ContentType="application/vnd.openxmlformats-officedocument.drawing+xml"/>
  <Override PartName="/xl/ctrlProps/ctrlProp10.xml" ContentType="application/vnd.ms-excel.controlproperties+xml"/>
  <Override PartName="/xl/drawings/drawing12.xml" ContentType="application/vnd.openxmlformats-officedocument.drawing+xml"/>
  <Override PartName="/xl/ctrlProps/ctrlProp11.xml" ContentType="application/vnd.ms-excel.controlproperties+xml"/>
  <Override PartName="/xl/drawings/drawing13.xml" ContentType="application/vnd.openxmlformats-officedocument.drawing+xml"/>
  <Override PartName="/xl/ctrlProps/ctrlProp12.xml" ContentType="application/vnd.ms-excel.controlproperties+xml"/>
  <Override PartName="/xl/drawings/drawing14.xml" ContentType="application/vnd.openxmlformats-officedocument.drawing+xml"/>
  <Override PartName="/xl/ctrlProps/ctrlProp13.xml" ContentType="application/vnd.ms-excel.controlproperties+xml"/>
  <Override PartName="/xl/drawings/drawing15.xml" ContentType="application/vnd.openxmlformats-officedocument.drawing+xml"/>
  <Override PartName="/xl/ctrlProps/ctrlProp14.xml" ContentType="application/vnd.ms-excel.controlproperties+xml"/>
  <Override PartName="/xl/drawings/drawing16.xml" ContentType="application/vnd.openxmlformats-officedocument.drawing+xml"/>
  <Override PartName="/xl/ctrlProps/ctrlProp15.xml" ContentType="application/vnd.ms-excel.controlproperties+xml"/>
  <Override PartName="/xl/drawings/drawing17.xml" ContentType="application/vnd.openxmlformats-officedocument.drawing+xml"/>
  <Override PartName="/xl/ctrlProps/ctrlProp16.xml" ContentType="application/vnd.ms-excel.controlproperties+xml"/>
  <Override PartName="/xl/drawings/drawing18.xml" ContentType="application/vnd.openxmlformats-officedocument.drawing+xml"/>
  <Override PartName="/xl/ctrlProps/ctrlProp17.xml" ContentType="application/vnd.ms-excel.controlproperties+xml"/>
  <Override PartName="/xl/drawings/drawing19.xml" ContentType="application/vnd.openxmlformats-officedocument.drawing+xml"/>
  <Override PartName="/xl/ctrlProps/ctrlProp18.xml" ContentType="application/vnd.ms-excel.controlproperties+xml"/>
  <Override PartName="/xl/drawings/drawing20.xml" ContentType="application/vnd.openxmlformats-officedocument.drawing+xml"/>
  <Override PartName="/xl/ctrlProps/ctrlProp19.xml" ContentType="application/vnd.ms-excel.controlproperties+xml"/>
  <Override PartName="/xl/drawings/drawing21.xml" ContentType="application/vnd.openxmlformats-officedocument.drawing+xml"/>
  <Override PartName="/xl/ctrlProps/ctrlProp20.xml" ContentType="application/vnd.ms-excel.controlproperties+xml"/>
  <Override PartName="/xl/drawings/drawing22.xml" ContentType="application/vnd.openxmlformats-officedocument.drawing+xml"/>
  <Override PartName="/xl/ctrlProps/ctrlProp21.xml" ContentType="application/vnd.ms-excel.controlproperties+xml"/>
  <Override PartName="/xl/drawings/drawing23.xml" ContentType="application/vnd.openxmlformats-officedocument.drawing+xml"/>
  <Override PartName="/xl/ctrlProps/ctrlProp22.xml" ContentType="application/vnd.ms-excel.controlproperties+xml"/>
  <Override PartName="/xl/drawings/drawing24.xml" ContentType="application/vnd.openxmlformats-officedocument.drawing+xml"/>
  <Override PartName="/xl/ctrlProps/ctrlProp23.xml" ContentType="application/vnd.ms-excel.controlproperties+xml"/>
  <Override PartName="/xl/drawings/drawing25.xml" ContentType="application/vnd.openxmlformats-officedocument.drawing+xml"/>
  <Override PartName="/xl/ctrlProps/ctrlProp24.xml" ContentType="application/vnd.ms-excel.controlproperties+xml"/>
  <Override PartName="/xl/drawings/drawing26.xml" ContentType="application/vnd.openxmlformats-officedocument.drawing+xml"/>
  <Override PartName="/xl/ctrlProps/ctrlProp25.xml" ContentType="application/vnd.ms-excel.controlproperties+xml"/>
  <Override PartName="/xl/drawings/drawing27.xml" ContentType="application/vnd.openxmlformats-officedocument.drawing+xml"/>
  <Override PartName="/xl/ctrlProps/ctrlProp26.xml" ContentType="application/vnd.ms-excel.controlproperties+xml"/>
  <Override PartName="/xl/drawings/drawing28.xml" ContentType="application/vnd.openxmlformats-officedocument.drawing+xml"/>
  <Override PartName="/xl/ctrlProps/ctrlProp27.xml" ContentType="application/vnd.ms-excel.controlproperties+xml"/>
  <Override PartName="/xl/drawings/drawing29.xml" ContentType="application/vnd.openxmlformats-officedocument.drawing+xml"/>
  <Override PartName="/xl/ctrlProps/ctrlProp28.xml" ContentType="application/vnd.ms-excel.controlproperties+xml"/>
  <Override PartName="/xl/drawings/drawing30.xml" ContentType="application/vnd.openxmlformats-officedocument.drawing+xml"/>
  <Override PartName="/xl/ctrlProps/ctrlProp29.xml" ContentType="application/vnd.ms-excel.controlproperties+xml"/>
  <Override PartName="/xl/drawings/drawing31.xml" ContentType="application/vnd.openxmlformats-officedocument.drawing+xml"/>
  <Override PartName="/xl/ctrlProps/ctrlProp30.xml" ContentType="application/vnd.ms-excel.controlproperties+xml"/>
  <Override PartName="/xl/drawings/drawing32.xml" ContentType="application/vnd.openxmlformats-officedocument.drawing+xml"/>
  <Override PartName="/xl/ctrlProps/ctrlProp31.xml" ContentType="application/vnd.ms-excel.controlproperties+xml"/>
  <Override PartName="/xl/drawings/drawing33.xml" ContentType="application/vnd.openxmlformats-officedocument.drawing+xml"/>
  <Override PartName="/xl/ctrlProps/ctrlProp32.xml" ContentType="application/vnd.ms-excel.controlproperties+xml"/>
  <Override PartName="/xl/drawings/drawing34.xml" ContentType="application/vnd.openxmlformats-officedocument.drawing+xml"/>
  <Override PartName="/xl/ctrlProps/ctrlProp33.xml" ContentType="application/vnd.ms-excel.controlproperties+xml"/>
  <Override PartName="/xl/drawings/drawing35.xml" ContentType="application/vnd.openxmlformats-officedocument.drawing+xml"/>
  <Override PartName="/xl/ctrlProps/ctrlProp34.xml" ContentType="application/vnd.ms-excel.controlproperties+xml"/>
  <Override PartName="/xl/drawings/drawing36.xml" ContentType="application/vnd.openxmlformats-officedocument.drawing+xml"/>
  <Override PartName="/xl/ctrlProps/ctrlProp35.xml" ContentType="application/vnd.ms-excel.controlproperties+xml"/>
  <Override PartName="/xl/drawings/drawing37.xml" ContentType="application/vnd.openxmlformats-officedocument.drawing+xml"/>
  <Override PartName="/xl/ctrlProps/ctrlProp36.xml" ContentType="application/vnd.ms-excel.controlproperties+xml"/>
  <Override PartName="/xl/drawings/drawing38.xml" ContentType="application/vnd.openxmlformats-officedocument.drawing+xml"/>
  <Override PartName="/xl/ctrlProps/ctrlProp37.xml" ContentType="application/vnd.ms-excel.controlproperties+xml"/>
  <Override PartName="/xl/drawings/drawing39.xml" ContentType="application/vnd.openxmlformats-officedocument.drawing+xml"/>
  <Override PartName="/xl/ctrlProps/ctrlProp38.xml" ContentType="application/vnd.ms-excel.controlproperties+xml"/>
  <Override PartName="/xl/drawings/drawing40.xml" ContentType="application/vnd.openxmlformats-officedocument.drawing+xml"/>
  <Override PartName="/xl/ctrlProps/ctrlProp39.xml" ContentType="application/vnd.ms-excel.controlproperties+xml"/>
  <Override PartName="/xl/drawings/drawing41.xml" ContentType="application/vnd.openxmlformats-officedocument.drawing+xml"/>
  <Override PartName="/xl/ctrlProps/ctrlProp40.xml" ContentType="application/vnd.ms-excel.controlproperties+xml"/>
  <Override PartName="/xl/drawings/drawing42.xml" ContentType="application/vnd.openxmlformats-officedocument.drawing+xml"/>
  <Override PartName="/xl/ctrlProps/ctrlProp41.xml" ContentType="application/vnd.ms-excel.controlproperties+xml"/>
  <Override PartName="/xl/drawings/drawing43.xml" ContentType="application/vnd.openxmlformats-officedocument.drawing+xml"/>
  <Override PartName="/xl/ctrlProps/ctrlProp42.xml" ContentType="application/vnd.ms-excel.controlproperties+xml"/>
  <Override PartName="/xl/drawings/drawing44.xml" ContentType="application/vnd.openxmlformats-officedocument.drawing+xml"/>
  <Override PartName="/xl/ctrlProps/ctrlProp43.xml" ContentType="application/vnd.ms-excel.controlproperties+xml"/>
  <Override PartName="/xl/drawings/drawing45.xml" ContentType="application/vnd.openxmlformats-officedocument.drawing+xml"/>
  <Override PartName="/xl/ctrlProps/ctrlProp44.xml" ContentType="application/vnd.ms-excel.controlproperties+xml"/>
  <Override PartName="/xl/drawings/drawing46.xml" ContentType="application/vnd.openxmlformats-officedocument.drawing+xml"/>
  <Override PartName="/xl/ctrlProps/ctrlProp45.xml" ContentType="application/vnd.ms-excel.controlproperties+xml"/>
  <Override PartName="/xl/drawings/drawing47.xml" ContentType="application/vnd.openxmlformats-officedocument.drawing+xml"/>
  <Override PartName="/xl/ctrlProps/ctrlProp46.xml" ContentType="application/vnd.ms-excel.controlproperties+xml"/>
  <Override PartName="/xl/drawings/drawing48.xml" ContentType="application/vnd.openxmlformats-officedocument.drawing+xml"/>
  <Override PartName="/xl/ctrlProps/ctrlProp47.xml" ContentType="application/vnd.ms-excel.controlproperties+xml"/>
  <Override PartName="/xl/drawings/drawing49.xml" ContentType="application/vnd.openxmlformats-officedocument.drawing+xml"/>
  <Override PartName="/xl/ctrlProps/ctrlProp48.xml" ContentType="application/vnd.ms-excel.controlproperties+xml"/>
  <Override PartName="/xl/drawings/drawing50.xml" ContentType="application/vnd.openxmlformats-officedocument.drawing+xml"/>
  <Override PartName="/xl/ctrlProps/ctrlProp49.xml" ContentType="application/vnd.ms-excel.controlproperties+xml"/>
  <Override PartName="/xl/drawings/drawing51.xml" ContentType="application/vnd.openxmlformats-officedocument.drawing+xml"/>
  <Override PartName="/xl/ctrlProps/ctrlProp50.xml" ContentType="application/vnd.ms-excel.controlproperties+xml"/>
  <Override PartName="/xl/drawings/drawing52.xml" ContentType="application/vnd.openxmlformats-officedocument.drawing+xml"/>
  <Override PartName="/xl/ctrlProps/ctrlProp51.xml" ContentType="application/vnd.ms-excel.controlproperties+xml"/>
  <Override PartName="/xl/drawings/drawing53.xml" ContentType="application/vnd.openxmlformats-officedocument.drawing+xml"/>
  <Override PartName="/xl/ctrlProps/ctrlProp52.xml" ContentType="application/vnd.ms-excel.controlproperties+xml"/>
  <Override PartName="/xl/drawings/drawing54.xml" ContentType="application/vnd.openxmlformats-officedocument.drawing+xml"/>
  <Override PartName="/xl/ctrlProps/ctrlProp53.xml" ContentType="application/vnd.ms-excel.controlproperties+xml"/>
  <Override PartName="/xl/drawings/drawing55.xml" ContentType="application/vnd.openxmlformats-officedocument.drawing+xml"/>
  <Override PartName="/xl/ctrlProps/ctrlProp54.xml" ContentType="application/vnd.ms-excel.controlproperties+xml"/>
  <Override PartName="/xl/drawings/drawing56.xml" ContentType="application/vnd.openxmlformats-officedocument.drawing+xml"/>
  <Override PartName="/xl/ctrlProps/ctrlProp55.xml" ContentType="application/vnd.ms-excel.controlproperties+xml"/>
  <Override PartName="/xl/drawings/drawing57.xml" ContentType="application/vnd.openxmlformats-officedocument.drawing+xml"/>
  <Override PartName="/xl/ctrlProps/ctrlProp56.xml" ContentType="application/vnd.ms-excel.controlproperties+xml"/>
  <Override PartName="/xl/drawings/drawing58.xml" ContentType="application/vnd.openxmlformats-officedocument.drawing+xml"/>
  <Override PartName="/xl/ctrlProps/ctrlProp57.xml" ContentType="application/vnd.ms-excel.controlproperties+xml"/>
  <Override PartName="/xl/drawings/drawing59.xml" ContentType="application/vnd.openxmlformats-officedocument.drawing+xml"/>
  <Override PartName="/xl/ctrlProps/ctrlProp58.xml" ContentType="application/vnd.ms-excel.controlproperties+xml"/>
  <Override PartName="/xl/drawings/drawing60.xml" ContentType="application/vnd.openxmlformats-officedocument.drawing+xml"/>
  <Override PartName="/xl/ctrlProps/ctrlProp59.xml" ContentType="application/vnd.ms-excel.controlproperties+xml"/>
  <Override PartName="/xl/drawings/drawing61.xml" ContentType="application/vnd.openxmlformats-officedocument.drawing+xml"/>
  <Override PartName="/xl/ctrlProps/ctrlProp60.xml" ContentType="application/vnd.ms-excel.controlproperties+xml"/>
  <Override PartName="/xl/drawings/drawing62.xml" ContentType="application/vnd.openxmlformats-officedocument.drawing+xml"/>
  <Override PartName="/xl/ctrlProps/ctrlProp61.xml" ContentType="application/vnd.ms-excel.controlproperties+xml"/>
  <Override PartName="/xl/drawings/drawing63.xml" ContentType="application/vnd.openxmlformats-officedocument.drawing+xml"/>
  <Override PartName="/xl/ctrlProps/ctrlProp62.xml" ContentType="application/vnd.ms-excel.controlproperties+xml"/>
  <Override PartName="/xl/drawings/drawing64.xml" ContentType="application/vnd.openxmlformats-officedocument.drawing+xml"/>
  <Override PartName="/xl/ctrlProps/ctrlProp63.xml" ContentType="application/vnd.ms-excel.controlproperties+xml"/>
  <Override PartName="/xl/drawings/drawing65.xml" ContentType="application/vnd.openxmlformats-officedocument.drawing+xml"/>
  <Override PartName="/xl/ctrlProps/ctrlProp64.xml" ContentType="application/vnd.ms-excel.controlproperties+xml"/>
  <Override PartName="/xl/drawings/drawing66.xml" ContentType="application/vnd.openxmlformats-officedocument.drawing+xml"/>
  <Override PartName="/xl/ctrlProps/ctrlProp65.xml" ContentType="application/vnd.ms-excel.controlproperties+xml"/>
  <Override PartName="/xl/drawings/drawing6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a5388d6a5a53ee7/Documents/"/>
    </mc:Choice>
  </mc:AlternateContent>
  <xr:revisionPtr revIDLastSave="0" documentId="8_{CC83795F-8453-4A84-A78A-7CFCD77CC300}" xr6:coauthVersionLast="45" xr6:coauthVersionMax="45" xr10:uidLastSave="{00000000-0000-0000-0000-000000000000}"/>
  <bookViews>
    <workbookView xWindow="-96" yWindow="-96" windowWidth="23232" windowHeight="12552" tabRatio="832" activeTab="2" xr2:uid="{00000000-000D-0000-FFFF-FFFF00000000}"/>
  </bookViews>
  <sheets>
    <sheet name="Sample list" sheetId="76" r:id="rId1"/>
    <sheet name="Summary" sheetId="3" r:id="rId2"/>
    <sheet name="1" sheetId="1" r:id="rId3"/>
    <sheet name="2" sheetId="77" r:id="rId4"/>
    <sheet name="3" sheetId="78" r:id="rId5"/>
    <sheet name="4" sheetId="79" r:id="rId6"/>
    <sheet name="5" sheetId="80" r:id="rId7"/>
    <sheet name="6" sheetId="81" r:id="rId8"/>
    <sheet name="7" sheetId="82" r:id="rId9"/>
    <sheet name="8" sheetId="83" r:id="rId10"/>
    <sheet name="9" sheetId="84" r:id="rId11"/>
    <sheet name="10" sheetId="85" r:id="rId12"/>
    <sheet name="11" sheetId="86" r:id="rId13"/>
    <sheet name="12" sheetId="87" r:id="rId14"/>
    <sheet name="13" sheetId="88" r:id="rId15"/>
    <sheet name="14" sheetId="89" r:id="rId16"/>
    <sheet name="15" sheetId="90" r:id="rId17"/>
    <sheet name="16" sheetId="91" r:id="rId18"/>
    <sheet name="17" sheetId="92" r:id="rId19"/>
    <sheet name="18" sheetId="93" r:id="rId20"/>
    <sheet name="19" sheetId="94" r:id="rId21"/>
    <sheet name="20" sheetId="95" r:id="rId22"/>
    <sheet name="21" sheetId="96" r:id="rId23"/>
    <sheet name="22" sheetId="97" r:id="rId24"/>
    <sheet name="23" sheetId="98" r:id="rId25"/>
    <sheet name="24" sheetId="99" r:id="rId26"/>
    <sheet name="25" sheetId="100" r:id="rId27"/>
    <sheet name="26" sheetId="101" r:id="rId28"/>
    <sheet name="27" sheetId="102" r:id="rId29"/>
    <sheet name="28" sheetId="103" r:id="rId30"/>
    <sheet name="29" sheetId="104" r:id="rId31"/>
    <sheet name="30" sheetId="105" r:id="rId32"/>
    <sheet name="31" sheetId="106" r:id="rId33"/>
    <sheet name="32" sheetId="107" r:id="rId34"/>
    <sheet name="33" sheetId="108" r:id="rId35"/>
    <sheet name="34" sheetId="109" r:id="rId36"/>
    <sheet name="35" sheetId="110" r:id="rId37"/>
    <sheet name="36" sheetId="111" r:id="rId38"/>
    <sheet name="37" sheetId="112" r:id="rId39"/>
    <sheet name="38" sheetId="113" r:id="rId40"/>
    <sheet name="39" sheetId="114" r:id="rId41"/>
    <sheet name="40" sheetId="115" r:id="rId42"/>
    <sheet name="41" sheetId="116" r:id="rId43"/>
    <sheet name="42" sheetId="117" r:id="rId44"/>
    <sheet name="43" sheetId="118" r:id="rId45"/>
    <sheet name="44" sheetId="119" r:id="rId46"/>
    <sheet name="45" sheetId="120" r:id="rId47"/>
    <sheet name="46" sheetId="121" r:id="rId48"/>
    <sheet name="47" sheetId="122" r:id="rId49"/>
    <sheet name="48" sheetId="123" r:id="rId50"/>
    <sheet name="49" sheetId="124" r:id="rId51"/>
    <sheet name="50" sheetId="125" r:id="rId52"/>
    <sheet name="51" sheetId="126" r:id="rId53"/>
    <sheet name="52" sheetId="127" r:id="rId54"/>
    <sheet name="53" sheetId="128" r:id="rId55"/>
    <sheet name="54" sheetId="129" r:id="rId56"/>
    <sheet name="55" sheetId="130" r:id="rId57"/>
    <sheet name="56" sheetId="131" r:id="rId58"/>
    <sheet name="57" sheetId="132" r:id="rId59"/>
    <sheet name="58" sheetId="133" r:id="rId60"/>
    <sheet name="59" sheetId="134" r:id="rId61"/>
    <sheet name="60" sheetId="135" r:id="rId62"/>
    <sheet name="61" sheetId="136" r:id="rId63"/>
    <sheet name="62" sheetId="137" r:id="rId64"/>
    <sheet name="63" sheetId="138" r:id="rId65"/>
    <sheet name="64" sheetId="139" r:id="rId66"/>
    <sheet name="Ranges" sheetId="2" r:id="rId67"/>
  </sheets>
  <definedNames>
    <definedName name="analyst_list">Ranges!$C$33:$C$55</definedName>
    <definedName name="applies">Ranges!$C$23</definedName>
    <definedName name="dispositions">Ranges!$C$71:$C$73</definedName>
    <definedName name="dispositions_alpha">Ranges!$D$76:$D$78</definedName>
    <definedName name="matrix_list">Ranges!$C$66:$C$68</definedName>
    <definedName name="othervolid">Ranges!$C$27:$C$30</definedName>
    <definedName name="_xlnm.Print_Area" localSheetId="2">'1'!$A$1:$I$62</definedName>
    <definedName name="_xlnm.Print_Area" localSheetId="11">'10'!$A$1:$I$62</definedName>
    <definedName name="_xlnm.Print_Area" localSheetId="12">'11'!$A$1:$I$62</definedName>
    <definedName name="_xlnm.Print_Area" localSheetId="13">'12'!$A$1:$I$62</definedName>
    <definedName name="_xlnm.Print_Area" localSheetId="14">'13'!$A$1:$I$62</definedName>
    <definedName name="_xlnm.Print_Area" localSheetId="15">'14'!$A$1:$I$62</definedName>
    <definedName name="_xlnm.Print_Area" localSheetId="16">'15'!$A$1:$I$62</definedName>
    <definedName name="_xlnm.Print_Area" localSheetId="17">'16'!$A$1:$I$62</definedName>
    <definedName name="_xlnm.Print_Area" localSheetId="18">'17'!$A$1:$I$62</definedName>
    <definedName name="_xlnm.Print_Area" localSheetId="19">'18'!$A$1:$I$62</definedName>
    <definedName name="_xlnm.Print_Area" localSheetId="20">'19'!$A$1:$I$62</definedName>
    <definedName name="_xlnm.Print_Area" localSheetId="3">'2'!$A$1:$I$62</definedName>
    <definedName name="_xlnm.Print_Area" localSheetId="21">'20'!$A$1:$I$62</definedName>
    <definedName name="_xlnm.Print_Area" localSheetId="22">'21'!$A$1:$I$62</definedName>
    <definedName name="_xlnm.Print_Area" localSheetId="23">'22'!$A$1:$I$62</definedName>
    <definedName name="_xlnm.Print_Area" localSheetId="24">'23'!$A$1:$I$62</definedName>
    <definedName name="_xlnm.Print_Area" localSheetId="25">'24'!$A$1:$I$62</definedName>
    <definedName name="_xlnm.Print_Area" localSheetId="26">'25'!$A$1:$I$62</definedName>
    <definedName name="_xlnm.Print_Area" localSheetId="27">'26'!$A$1:$I$62</definedName>
    <definedName name="_xlnm.Print_Area" localSheetId="28">'27'!$A$1:$I$62</definedName>
    <definedName name="_xlnm.Print_Area" localSheetId="29">'28'!$A$1:$I$62</definedName>
    <definedName name="_xlnm.Print_Area" localSheetId="30">'29'!$A$1:$I$62</definedName>
    <definedName name="_xlnm.Print_Area" localSheetId="4">'3'!$A$1:$I$62</definedName>
    <definedName name="_xlnm.Print_Area" localSheetId="31">'30'!$A$1:$I$62</definedName>
    <definedName name="_xlnm.Print_Area" localSheetId="32">'31'!$A$1:$I$62</definedName>
    <definedName name="_xlnm.Print_Area" localSheetId="33">'32'!$A$1:$I$62</definedName>
    <definedName name="_xlnm.Print_Area" localSheetId="34">'33'!$A$1:$I$62</definedName>
    <definedName name="_xlnm.Print_Area" localSheetId="35">'34'!$A$1:$I$62</definedName>
    <definedName name="_xlnm.Print_Area" localSheetId="36">'35'!$A$1:$I$62</definedName>
    <definedName name="_xlnm.Print_Area" localSheetId="37">'36'!$A$1:$I$62</definedName>
    <definedName name="_xlnm.Print_Area" localSheetId="38">'37'!$A$1:$I$62</definedName>
    <definedName name="_xlnm.Print_Area" localSheetId="39">'38'!$A$1:$I$62</definedName>
    <definedName name="_xlnm.Print_Area" localSheetId="40">'39'!$A$1:$I$62</definedName>
    <definedName name="_xlnm.Print_Area" localSheetId="5">'4'!$A$1:$I$62</definedName>
    <definedName name="_xlnm.Print_Area" localSheetId="41">'40'!$A$1:$I$62</definedName>
    <definedName name="_xlnm.Print_Area" localSheetId="42">'41'!$A$1:$I$62</definedName>
    <definedName name="_xlnm.Print_Area" localSheetId="43">'42'!$A$1:$I$62</definedName>
    <definedName name="_xlnm.Print_Area" localSheetId="44">'43'!$A$1:$I$62</definedName>
    <definedName name="_xlnm.Print_Area" localSheetId="45">'44'!$A$1:$I$62</definedName>
    <definedName name="_xlnm.Print_Area" localSheetId="46">'45'!$A$1:$I$62</definedName>
    <definedName name="_xlnm.Print_Area" localSheetId="47">'46'!$A$1:$I$62</definedName>
    <definedName name="_xlnm.Print_Area" localSheetId="48">'47'!$A$1:$I$62</definedName>
    <definedName name="_xlnm.Print_Area" localSheetId="49">'48'!$A$1:$I$62</definedName>
    <definedName name="_xlnm.Print_Area" localSheetId="50">'49'!$A$1:$I$62</definedName>
    <definedName name="_xlnm.Print_Area" localSheetId="6">'5'!$A$1:$I$62</definedName>
    <definedName name="_xlnm.Print_Area" localSheetId="51">'50'!$A$1:$I$62</definedName>
    <definedName name="_xlnm.Print_Area" localSheetId="52">'51'!$A$1:$I$62</definedName>
    <definedName name="_xlnm.Print_Area" localSheetId="53">'52'!$A$1:$I$62</definedName>
    <definedName name="_xlnm.Print_Area" localSheetId="54">'53'!$A$1:$I$62</definedName>
    <definedName name="_xlnm.Print_Area" localSheetId="55">'54'!$A$1:$I$62</definedName>
    <definedName name="_xlnm.Print_Area" localSheetId="56">'55'!$A$1:$I$62</definedName>
    <definedName name="_xlnm.Print_Area" localSheetId="57">'56'!$A$1:$I$62</definedName>
    <definedName name="_xlnm.Print_Area" localSheetId="58">'57'!$A$1:$I$62</definedName>
    <definedName name="_xlnm.Print_Area" localSheetId="59">'58'!$A$1:$I$62</definedName>
    <definedName name="_xlnm.Print_Area" localSheetId="60">'59'!$A$1:$I$62</definedName>
    <definedName name="_xlnm.Print_Area" localSheetId="7">'6'!$A$1:$I$62</definedName>
    <definedName name="_xlnm.Print_Area" localSheetId="61">'60'!$A$1:$I$62</definedName>
    <definedName name="_xlnm.Print_Area" localSheetId="62">'61'!$A$1:$I$62</definedName>
    <definedName name="_xlnm.Print_Area" localSheetId="63">'62'!$A$1:$I$62</definedName>
    <definedName name="_xlnm.Print_Area" localSheetId="64">'63'!$A$1:$I$62</definedName>
    <definedName name="_xlnm.Print_Area" localSheetId="65">'64'!$A$1:$I$62</definedName>
    <definedName name="_xlnm.Print_Area" localSheetId="8">'7'!$A$1:$I$62</definedName>
    <definedName name="_xlnm.Print_Area" localSheetId="9">'8'!$A$1:$I$62</definedName>
    <definedName name="_xlnm.Print_Area" localSheetId="10">'9'!$A$1:$I$62</definedName>
    <definedName name="statements">Ranges!$C$82:$C$86</definedName>
    <definedName name="statements_alpha">Ranges!$D$89:$D$93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6" i="139" l="1"/>
  <c r="K11" i="139"/>
  <c r="K12" i="139"/>
  <c r="K13" i="139"/>
  <c r="K14" i="139"/>
  <c r="D72" i="139"/>
  <c r="C67" i="139"/>
  <c r="D67" i="139"/>
  <c r="C68" i="139"/>
  <c r="D68" i="139"/>
  <c r="C69" i="139"/>
  <c r="D69" i="139"/>
  <c r="C70" i="139"/>
  <c r="D70" i="139"/>
  <c r="D73" i="139"/>
  <c r="D74" i="139"/>
  <c r="G15" i="139"/>
  <c r="D76" i="138"/>
  <c r="K11" i="138"/>
  <c r="K12" i="138"/>
  <c r="K13" i="138"/>
  <c r="K14" i="138"/>
  <c r="D72" i="138"/>
  <c r="C67" i="138"/>
  <c r="D67" i="138"/>
  <c r="C68" i="138"/>
  <c r="D68" i="138"/>
  <c r="C69" i="138"/>
  <c r="D69" i="138"/>
  <c r="C70" i="138"/>
  <c r="D70" i="138"/>
  <c r="D73" i="138"/>
  <c r="D74" i="138"/>
  <c r="G15" i="138"/>
  <c r="D76" i="137"/>
  <c r="K11" i="137"/>
  <c r="K12" i="137"/>
  <c r="K13" i="137"/>
  <c r="K14" i="137"/>
  <c r="D72" i="137"/>
  <c r="C67" i="137"/>
  <c r="D67" i="137"/>
  <c r="C68" i="137"/>
  <c r="D68" i="137"/>
  <c r="C69" i="137"/>
  <c r="D69" i="137"/>
  <c r="C70" i="137"/>
  <c r="D70" i="137"/>
  <c r="D73" i="137"/>
  <c r="D74" i="137"/>
  <c r="G15" i="137"/>
  <c r="D76" i="136"/>
  <c r="K11" i="136"/>
  <c r="K12" i="136"/>
  <c r="K13" i="136"/>
  <c r="K14" i="136"/>
  <c r="D72" i="136"/>
  <c r="C67" i="136"/>
  <c r="D67" i="136"/>
  <c r="C68" i="136"/>
  <c r="D68" i="136"/>
  <c r="C69" i="136"/>
  <c r="D69" i="136"/>
  <c r="C70" i="136"/>
  <c r="D70" i="136"/>
  <c r="D73" i="136"/>
  <c r="D74" i="136"/>
  <c r="G15" i="136"/>
  <c r="D76" i="135"/>
  <c r="K11" i="135"/>
  <c r="K12" i="135"/>
  <c r="K13" i="135"/>
  <c r="K14" i="135"/>
  <c r="D72" i="135"/>
  <c r="C67" i="135"/>
  <c r="D67" i="135"/>
  <c r="C68" i="135"/>
  <c r="D68" i="135"/>
  <c r="C69" i="135"/>
  <c r="D69" i="135"/>
  <c r="C70" i="135"/>
  <c r="D70" i="135"/>
  <c r="D73" i="135"/>
  <c r="D74" i="135"/>
  <c r="G15" i="135"/>
  <c r="D76" i="134"/>
  <c r="K11" i="134"/>
  <c r="K12" i="134"/>
  <c r="K13" i="134"/>
  <c r="K14" i="134"/>
  <c r="D72" i="134"/>
  <c r="C67" i="134"/>
  <c r="D67" i="134"/>
  <c r="C68" i="134"/>
  <c r="D68" i="134"/>
  <c r="C69" i="134"/>
  <c r="D69" i="134"/>
  <c r="C70" i="134"/>
  <c r="D70" i="134"/>
  <c r="D73" i="134"/>
  <c r="D74" i="134"/>
  <c r="G15" i="134"/>
  <c r="D76" i="133"/>
  <c r="K11" i="133"/>
  <c r="K12" i="133"/>
  <c r="K13" i="133"/>
  <c r="K14" i="133"/>
  <c r="D72" i="133"/>
  <c r="C67" i="133"/>
  <c r="D67" i="133"/>
  <c r="C68" i="133"/>
  <c r="D68" i="133"/>
  <c r="C69" i="133"/>
  <c r="D69" i="133"/>
  <c r="C70" i="133"/>
  <c r="D70" i="133"/>
  <c r="D73" i="133"/>
  <c r="D74" i="133"/>
  <c r="G15" i="133"/>
  <c r="D76" i="132"/>
  <c r="K11" i="132"/>
  <c r="K12" i="132"/>
  <c r="K13" i="132"/>
  <c r="K14" i="132"/>
  <c r="D72" i="132"/>
  <c r="C67" i="132"/>
  <c r="D67" i="132"/>
  <c r="C68" i="132"/>
  <c r="D68" i="132"/>
  <c r="C69" i="132"/>
  <c r="D69" i="132"/>
  <c r="C70" i="132"/>
  <c r="D70" i="132"/>
  <c r="D73" i="132"/>
  <c r="D74" i="132"/>
  <c r="G15" i="132"/>
  <c r="D76" i="131"/>
  <c r="K11" i="131"/>
  <c r="K12" i="131"/>
  <c r="K13" i="131"/>
  <c r="K14" i="131"/>
  <c r="D72" i="131"/>
  <c r="C67" i="131"/>
  <c r="D67" i="131"/>
  <c r="C68" i="131"/>
  <c r="D68" i="131"/>
  <c r="C69" i="131"/>
  <c r="D69" i="131"/>
  <c r="C70" i="131"/>
  <c r="D70" i="131"/>
  <c r="D73" i="131"/>
  <c r="D74" i="131"/>
  <c r="G15" i="131"/>
  <c r="D76" i="130"/>
  <c r="K11" i="130"/>
  <c r="K12" i="130"/>
  <c r="K13" i="130"/>
  <c r="K14" i="130"/>
  <c r="D72" i="130"/>
  <c r="C67" i="130"/>
  <c r="D67" i="130"/>
  <c r="C68" i="130"/>
  <c r="D68" i="130"/>
  <c r="C69" i="130"/>
  <c r="D69" i="130"/>
  <c r="C70" i="130"/>
  <c r="D70" i="130"/>
  <c r="D73" i="130"/>
  <c r="D74" i="130"/>
  <c r="G15" i="130"/>
  <c r="D76" i="129"/>
  <c r="K11" i="129"/>
  <c r="K12" i="129"/>
  <c r="K13" i="129"/>
  <c r="K14" i="129"/>
  <c r="D72" i="129"/>
  <c r="C67" i="129"/>
  <c r="D67" i="129"/>
  <c r="C68" i="129"/>
  <c r="D68" i="129"/>
  <c r="C69" i="129"/>
  <c r="D69" i="129"/>
  <c r="C70" i="129"/>
  <c r="D70" i="129"/>
  <c r="D73" i="129"/>
  <c r="D74" i="129"/>
  <c r="G15" i="129"/>
  <c r="D76" i="128"/>
  <c r="K11" i="128"/>
  <c r="K12" i="128"/>
  <c r="K13" i="128"/>
  <c r="K14" i="128"/>
  <c r="D72" i="128"/>
  <c r="C67" i="128"/>
  <c r="D67" i="128"/>
  <c r="C68" i="128"/>
  <c r="D68" i="128"/>
  <c r="C69" i="128"/>
  <c r="D69" i="128"/>
  <c r="C70" i="128"/>
  <c r="D70" i="128"/>
  <c r="D73" i="128"/>
  <c r="D74" i="128"/>
  <c r="G15" i="128"/>
  <c r="D76" i="127"/>
  <c r="K11" i="127"/>
  <c r="K12" i="127"/>
  <c r="K13" i="127"/>
  <c r="K14" i="127"/>
  <c r="D72" i="127"/>
  <c r="C67" i="127"/>
  <c r="D67" i="127"/>
  <c r="C68" i="127"/>
  <c r="D68" i="127"/>
  <c r="C69" i="127"/>
  <c r="D69" i="127"/>
  <c r="C70" i="127"/>
  <c r="D70" i="127"/>
  <c r="D73" i="127"/>
  <c r="D74" i="127"/>
  <c r="G15" i="127"/>
  <c r="D76" i="126"/>
  <c r="K11" i="126"/>
  <c r="K12" i="126"/>
  <c r="K13" i="126"/>
  <c r="K14" i="126"/>
  <c r="D72" i="126"/>
  <c r="C67" i="126"/>
  <c r="D67" i="126"/>
  <c r="C68" i="126"/>
  <c r="D68" i="126"/>
  <c r="C69" i="126"/>
  <c r="D69" i="126"/>
  <c r="C70" i="126"/>
  <c r="D70" i="126"/>
  <c r="D73" i="126"/>
  <c r="D74" i="126"/>
  <c r="G15" i="126"/>
  <c r="D76" i="125"/>
  <c r="K11" i="125"/>
  <c r="K12" i="125"/>
  <c r="K13" i="125"/>
  <c r="K14" i="125"/>
  <c r="D72" i="125"/>
  <c r="C67" i="125"/>
  <c r="D67" i="125"/>
  <c r="C68" i="125"/>
  <c r="D68" i="125"/>
  <c r="C69" i="125"/>
  <c r="D69" i="125"/>
  <c r="C70" i="125"/>
  <c r="D70" i="125"/>
  <c r="D73" i="125"/>
  <c r="D74" i="125"/>
  <c r="G15" i="125"/>
  <c r="D76" i="124"/>
  <c r="K11" i="124"/>
  <c r="K12" i="124"/>
  <c r="K13" i="124"/>
  <c r="K14" i="124"/>
  <c r="D72" i="124"/>
  <c r="C67" i="124"/>
  <c r="D67" i="124"/>
  <c r="C68" i="124"/>
  <c r="D68" i="124"/>
  <c r="C69" i="124"/>
  <c r="D69" i="124"/>
  <c r="C70" i="124"/>
  <c r="D70" i="124"/>
  <c r="D73" i="124"/>
  <c r="D74" i="124"/>
  <c r="G15" i="124"/>
  <c r="D76" i="123"/>
  <c r="K11" i="123"/>
  <c r="K12" i="123"/>
  <c r="K13" i="123"/>
  <c r="K14" i="123"/>
  <c r="D72" i="123"/>
  <c r="C67" i="123"/>
  <c r="D67" i="123"/>
  <c r="C68" i="123"/>
  <c r="D68" i="123"/>
  <c r="C69" i="123"/>
  <c r="D69" i="123"/>
  <c r="C70" i="123"/>
  <c r="D70" i="123"/>
  <c r="D73" i="123"/>
  <c r="D74" i="123"/>
  <c r="G15" i="123"/>
  <c r="D76" i="122"/>
  <c r="K11" i="122"/>
  <c r="K12" i="122"/>
  <c r="K13" i="122"/>
  <c r="K14" i="122"/>
  <c r="D72" i="122"/>
  <c r="C67" i="122"/>
  <c r="D67" i="122"/>
  <c r="C68" i="122"/>
  <c r="D68" i="122"/>
  <c r="C69" i="122"/>
  <c r="D69" i="122"/>
  <c r="C70" i="122"/>
  <c r="D70" i="122"/>
  <c r="D73" i="122"/>
  <c r="D74" i="122"/>
  <c r="G15" i="122"/>
  <c r="D76" i="121"/>
  <c r="K11" i="121"/>
  <c r="K12" i="121"/>
  <c r="K13" i="121"/>
  <c r="K14" i="121"/>
  <c r="D72" i="121"/>
  <c r="C67" i="121"/>
  <c r="D67" i="121"/>
  <c r="C68" i="121"/>
  <c r="D68" i="121"/>
  <c r="C69" i="121"/>
  <c r="D69" i="121"/>
  <c r="C70" i="121"/>
  <c r="D70" i="121"/>
  <c r="D73" i="121"/>
  <c r="D74" i="121"/>
  <c r="G15" i="121"/>
  <c r="D76" i="120"/>
  <c r="K11" i="120"/>
  <c r="K12" i="120"/>
  <c r="K13" i="120"/>
  <c r="K14" i="120"/>
  <c r="D72" i="120"/>
  <c r="C67" i="120"/>
  <c r="D67" i="120"/>
  <c r="C68" i="120"/>
  <c r="D68" i="120"/>
  <c r="C69" i="120"/>
  <c r="D69" i="120"/>
  <c r="C70" i="120"/>
  <c r="D70" i="120"/>
  <c r="D73" i="120"/>
  <c r="D74" i="120"/>
  <c r="G15" i="120"/>
  <c r="D76" i="119"/>
  <c r="K11" i="119"/>
  <c r="K12" i="119"/>
  <c r="K13" i="119"/>
  <c r="K14" i="119"/>
  <c r="D72" i="119"/>
  <c r="C67" i="119"/>
  <c r="D67" i="119"/>
  <c r="C68" i="119"/>
  <c r="D68" i="119"/>
  <c r="C69" i="119"/>
  <c r="D69" i="119"/>
  <c r="C70" i="119"/>
  <c r="D70" i="119"/>
  <c r="D73" i="119"/>
  <c r="D74" i="119"/>
  <c r="G15" i="119"/>
  <c r="D76" i="118"/>
  <c r="K11" i="118"/>
  <c r="K12" i="118"/>
  <c r="K13" i="118"/>
  <c r="K14" i="118"/>
  <c r="D72" i="118"/>
  <c r="C67" i="118"/>
  <c r="D67" i="118"/>
  <c r="C68" i="118"/>
  <c r="D68" i="118"/>
  <c r="C69" i="118"/>
  <c r="D69" i="118"/>
  <c r="C70" i="118"/>
  <c r="D70" i="118"/>
  <c r="D73" i="118"/>
  <c r="D74" i="118"/>
  <c r="G15" i="118"/>
  <c r="D76" i="117"/>
  <c r="K11" i="117"/>
  <c r="K12" i="117"/>
  <c r="K13" i="117"/>
  <c r="K14" i="117"/>
  <c r="D72" i="117"/>
  <c r="C67" i="117"/>
  <c r="D67" i="117"/>
  <c r="C68" i="117"/>
  <c r="D68" i="117"/>
  <c r="C69" i="117"/>
  <c r="D69" i="117"/>
  <c r="C70" i="117"/>
  <c r="D70" i="117"/>
  <c r="D73" i="117"/>
  <c r="D74" i="117"/>
  <c r="G15" i="117"/>
  <c r="D76" i="116"/>
  <c r="K11" i="116"/>
  <c r="K12" i="116"/>
  <c r="K13" i="116"/>
  <c r="K14" i="116"/>
  <c r="D72" i="116"/>
  <c r="C67" i="116"/>
  <c r="D67" i="116"/>
  <c r="C68" i="116"/>
  <c r="D68" i="116"/>
  <c r="C69" i="116"/>
  <c r="D69" i="116"/>
  <c r="C70" i="116"/>
  <c r="D70" i="116"/>
  <c r="D73" i="116"/>
  <c r="D74" i="116"/>
  <c r="G15" i="116"/>
  <c r="D76" i="115"/>
  <c r="K11" i="115"/>
  <c r="K12" i="115"/>
  <c r="K13" i="115"/>
  <c r="K14" i="115"/>
  <c r="D72" i="115"/>
  <c r="C67" i="115"/>
  <c r="D67" i="115"/>
  <c r="C68" i="115"/>
  <c r="D68" i="115"/>
  <c r="C69" i="115"/>
  <c r="D69" i="115"/>
  <c r="C70" i="115"/>
  <c r="D70" i="115"/>
  <c r="D73" i="115"/>
  <c r="D74" i="115"/>
  <c r="G15" i="115"/>
  <c r="D76" i="114"/>
  <c r="K11" i="114"/>
  <c r="K12" i="114"/>
  <c r="K13" i="114"/>
  <c r="K14" i="114"/>
  <c r="D72" i="114"/>
  <c r="C67" i="114"/>
  <c r="D67" i="114"/>
  <c r="C68" i="114"/>
  <c r="D68" i="114"/>
  <c r="C69" i="114"/>
  <c r="D69" i="114"/>
  <c r="C70" i="114"/>
  <c r="D70" i="114"/>
  <c r="D73" i="114"/>
  <c r="D74" i="114"/>
  <c r="G15" i="114"/>
  <c r="D76" i="113"/>
  <c r="K11" i="113"/>
  <c r="K12" i="113"/>
  <c r="K13" i="113"/>
  <c r="K14" i="113"/>
  <c r="D72" i="113"/>
  <c r="C67" i="113"/>
  <c r="D67" i="113"/>
  <c r="C68" i="113"/>
  <c r="D68" i="113"/>
  <c r="C69" i="113"/>
  <c r="D69" i="113"/>
  <c r="C70" i="113"/>
  <c r="D70" i="113"/>
  <c r="D73" i="113"/>
  <c r="D74" i="113"/>
  <c r="G15" i="113"/>
  <c r="D76" i="112"/>
  <c r="K11" i="112"/>
  <c r="K12" i="112"/>
  <c r="K13" i="112"/>
  <c r="K14" i="112"/>
  <c r="D72" i="112"/>
  <c r="C67" i="112"/>
  <c r="D67" i="112"/>
  <c r="C68" i="112"/>
  <c r="D68" i="112"/>
  <c r="C69" i="112"/>
  <c r="D69" i="112"/>
  <c r="C70" i="112"/>
  <c r="D70" i="112"/>
  <c r="D73" i="112"/>
  <c r="D74" i="112"/>
  <c r="G15" i="112"/>
  <c r="D76" i="111"/>
  <c r="K11" i="111"/>
  <c r="K12" i="111"/>
  <c r="K13" i="111"/>
  <c r="K14" i="111"/>
  <c r="D72" i="111"/>
  <c r="C67" i="111"/>
  <c r="D67" i="111"/>
  <c r="C68" i="111"/>
  <c r="D68" i="111"/>
  <c r="C69" i="111"/>
  <c r="D69" i="111"/>
  <c r="C70" i="111"/>
  <c r="D70" i="111"/>
  <c r="D73" i="111"/>
  <c r="D74" i="111"/>
  <c r="G15" i="111"/>
  <c r="D76" i="110"/>
  <c r="K11" i="110"/>
  <c r="K12" i="110"/>
  <c r="K13" i="110"/>
  <c r="K14" i="110"/>
  <c r="D72" i="110"/>
  <c r="C67" i="110"/>
  <c r="D67" i="110"/>
  <c r="C68" i="110"/>
  <c r="D68" i="110"/>
  <c r="C69" i="110"/>
  <c r="D69" i="110"/>
  <c r="C70" i="110"/>
  <c r="D70" i="110"/>
  <c r="D73" i="110"/>
  <c r="D74" i="110"/>
  <c r="G15" i="110"/>
  <c r="D76" i="109"/>
  <c r="K11" i="109"/>
  <c r="K12" i="109"/>
  <c r="K13" i="109"/>
  <c r="K14" i="109"/>
  <c r="D72" i="109"/>
  <c r="C67" i="109"/>
  <c r="D67" i="109"/>
  <c r="C68" i="109"/>
  <c r="D68" i="109"/>
  <c r="C69" i="109"/>
  <c r="D69" i="109"/>
  <c r="C70" i="109"/>
  <c r="D70" i="109"/>
  <c r="D73" i="109"/>
  <c r="D74" i="109"/>
  <c r="G15" i="109"/>
  <c r="D76" i="108"/>
  <c r="K11" i="108"/>
  <c r="K12" i="108"/>
  <c r="K13" i="108"/>
  <c r="K14" i="108"/>
  <c r="D72" i="108"/>
  <c r="C67" i="108"/>
  <c r="D67" i="108"/>
  <c r="C68" i="108"/>
  <c r="D68" i="108"/>
  <c r="C69" i="108"/>
  <c r="D69" i="108"/>
  <c r="C70" i="108"/>
  <c r="D70" i="108"/>
  <c r="D73" i="108"/>
  <c r="D74" i="108"/>
  <c r="G15" i="108"/>
  <c r="D76" i="107"/>
  <c r="K11" i="107"/>
  <c r="K12" i="107"/>
  <c r="K13" i="107"/>
  <c r="K14" i="107"/>
  <c r="D72" i="107"/>
  <c r="C67" i="107"/>
  <c r="D67" i="107"/>
  <c r="C68" i="107"/>
  <c r="D68" i="107"/>
  <c r="C69" i="107"/>
  <c r="D69" i="107"/>
  <c r="C70" i="107"/>
  <c r="D70" i="107"/>
  <c r="D73" i="107"/>
  <c r="D74" i="107"/>
  <c r="G15" i="107"/>
  <c r="D76" i="106"/>
  <c r="K11" i="106"/>
  <c r="K12" i="106"/>
  <c r="K13" i="106"/>
  <c r="K14" i="106"/>
  <c r="D72" i="106"/>
  <c r="C67" i="106"/>
  <c r="D67" i="106"/>
  <c r="C68" i="106"/>
  <c r="D68" i="106"/>
  <c r="C69" i="106"/>
  <c r="D69" i="106"/>
  <c r="C70" i="106"/>
  <c r="D70" i="106"/>
  <c r="D73" i="106"/>
  <c r="D74" i="106"/>
  <c r="G15" i="106"/>
  <c r="D76" i="105"/>
  <c r="K11" i="105"/>
  <c r="K12" i="105"/>
  <c r="K13" i="105"/>
  <c r="K14" i="105"/>
  <c r="D72" i="105"/>
  <c r="C67" i="105"/>
  <c r="D67" i="105"/>
  <c r="C68" i="105"/>
  <c r="D68" i="105"/>
  <c r="C69" i="105"/>
  <c r="D69" i="105"/>
  <c r="C70" i="105"/>
  <c r="D70" i="105"/>
  <c r="D73" i="105"/>
  <c r="D74" i="105"/>
  <c r="G15" i="105"/>
  <c r="D76" i="104"/>
  <c r="K11" i="104"/>
  <c r="K12" i="104"/>
  <c r="K13" i="104"/>
  <c r="K14" i="104"/>
  <c r="D72" i="104"/>
  <c r="C67" i="104"/>
  <c r="D67" i="104"/>
  <c r="C68" i="104"/>
  <c r="D68" i="104"/>
  <c r="C69" i="104"/>
  <c r="D69" i="104"/>
  <c r="C70" i="104"/>
  <c r="D70" i="104"/>
  <c r="D73" i="104"/>
  <c r="D74" i="104"/>
  <c r="G15" i="104"/>
  <c r="D76" i="103"/>
  <c r="K11" i="103"/>
  <c r="K12" i="103"/>
  <c r="K13" i="103"/>
  <c r="K14" i="103"/>
  <c r="D72" i="103"/>
  <c r="C67" i="103"/>
  <c r="D67" i="103"/>
  <c r="C68" i="103"/>
  <c r="D68" i="103"/>
  <c r="C69" i="103"/>
  <c r="D69" i="103"/>
  <c r="C70" i="103"/>
  <c r="D70" i="103"/>
  <c r="D73" i="103"/>
  <c r="D74" i="103"/>
  <c r="G15" i="103"/>
  <c r="D76" i="102"/>
  <c r="K11" i="102"/>
  <c r="K12" i="102"/>
  <c r="K13" i="102"/>
  <c r="K14" i="102"/>
  <c r="D72" i="102"/>
  <c r="C67" i="102"/>
  <c r="D67" i="102"/>
  <c r="C68" i="102"/>
  <c r="D68" i="102"/>
  <c r="C69" i="102"/>
  <c r="D69" i="102"/>
  <c r="C70" i="102"/>
  <c r="D70" i="102"/>
  <c r="D73" i="102"/>
  <c r="D74" i="102"/>
  <c r="G15" i="102"/>
  <c r="D76" i="101"/>
  <c r="K11" i="101"/>
  <c r="K12" i="101"/>
  <c r="K13" i="101"/>
  <c r="K14" i="101"/>
  <c r="D72" i="101"/>
  <c r="C67" i="101"/>
  <c r="D67" i="101"/>
  <c r="C68" i="101"/>
  <c r="D68" i="101"/>
  <c r="C69" i="101"/>
  <c r="D69" i="101"/>
  <c r="C70" i="101"/>
  <c r="D70" i="101"/>
  <c r="D73" i="101"/>
  <c r="D74" i="101"/>
  <c r="G15" i="101"/>
  <c r="D76" i="100"/>
  <c r="K11" i="100"/>
  <c r="K12" i="100"/>
  <c r="K13" i="100"/>
  <c r="K14" i="100"/>
  <c r="D72" i="100"/>
  <c r="C67" i="100"/>
  <c r="D67" i="100"/>
  <c r="C68" i="100"/>
  <c r="D68" i="100"/>
  <c r="C69" i="100"/>
  <c r="D69" i="100"/>
  <c r="C70" i="100"/>
  <c r="D70" i="100"/>
  <c r="D73" i="100"/>
  <c r="D74" i="100"/>
  <c r="G15" i="100"/>
  <c r="D76" i="99"/>
  <c r="K11" i="99"/>
  <c r="K12" i="99"/>
  <c r="K13" i="99"/>
  <c r="K14" i="99"/>
  <c r="D72" i="99"/>
  <c r="C67" i="99"/>
  <c r="D67" i="99"/>
  <c r="C68" i="99"/>
  <c r="D68" i="99"/>
  <c r="C69" i="99"/>
  <c r="D69" i="99"/>
  <c r="C70" i="99"/>
  <c r="D70" i="99"/>
  <c r="D73" i="99"/>
  <c r="D74" i="99"/>
  <c r="G15" i="99"/>
  <c r="D76" i="98"/>
  <c r="K11" i="98"/>
  <c r="K12" i="98"/>
  <c r="K13" i="98"/>
  <c r="K14" i="98"/>
  <c r="D72" i="98"/>
  <c r="C67" i="98"/>
  <c r="D67" i="98"/>
  <c r="C68" i="98"/>
  <c r="D68" i="98"/>
  <c r="C69" i="98"/>
  <c r="D69" i="98"/>
  <c r="C70" i="98"/>
  <c r="D70" i="98"/>
  <c r="D73" i="98"/>
  <c r="D74" i="98"/>
  <c r="G15" i="98"/>
  <c r="D76" i="97"/>
  <c r="K11" i="97"/>
  <c r="K12" i="97"/>
  <c r="K13" i="97"/>
  <c r="K14" i="97"/>
  <c r="D72" i="97"/>
  <c r="C67" i="97"/>
  <c r="D67" i="97"/>
  <c r="C68" i="97"/>
  <c r="D68" i="97"/>
  <c r="C69" i="97"/>
  <c r="D69" i="97"/>
  <c r="C70" i="97"/>
  <c r="D70" i="97"/>
  <c r="D73" i="97"/>
  <c r="D74" i="97"/>
  <c r="G15" i="97"/>
  <c r="D76" i="96"/>
  <c r="K11" i="96"/>
  <c r="K12" i="96"/>
  <c r="K13" i="96"/>
  <c r="K14" i="96"/>
  <c r="D72" i="96"/>
  <c r="C67" i="96"/>
  <c r="D67" i="96"/>
  <c r="C68" i="96"/>
  <c r="D68" i="96"/>
  <c r="C69" i="96"/>
  <c r="D69" i="96"/>
  <c r="C70" i="96"/>
  <c r="D70" i="96"/>
  <c r="D73" i="96"/>
  <c r="D74" i="96"/>
  <c r="G15" i="96"/>
  <c r="D76" i="95"/>
  <c r="K11" i="95"/>
  <c r="K12" i="95"/>
  <c r="K13" i="95"/>
  <c r="K14" i="95"/>
  <c r="D72" i="95"/>
  <c r="C67" i="95"/>
  <c r="D67" i="95"/>
  <c r="C68" i="95"/>
  <c r="D68" i="95"/>
  <c r="C69" i="95"/>
  <c r="D69" i="95"/>
  <c r="C70" i="95"/>
  <c r="D70" i="95"/>
  <c r="D73" i="95"/>
  <c r="D74" i="95"/>
  <c r="G15" i="95"/>
  <c r="D76" i="94"/>
  <c r="K11" i="94"/>
  <c r="K12" i="94"/>
  <c r="K13" i="94"/>
  <c r="K14" i="94"/>
  <c r="D72" i="94"/>
  <c r="C67" i="94"/>
  <c r="D67" i="94"/>
  <c r="C68" i="94"/>
  <c r="D68" i="94"/>
  <c r="C69" i="94"/>
  <c r="D69" i="94"/>
  <c r="C70" i="94"/>
  <c r="D70" i="94"/>
  <c r="D73" i="94"/>
  <c r="D74" i="94"/>
  <c r="G15" i="94"/>
  <c r="D76" i="93"/>
  <c r="K11" i="93"/>
  <c r="K12" i="93"/>
  <c r="K13" i="93"/>
  <c r="K14" i="93"/>
  <c r="D72" i="93"/>
  <c r="C67" i="93"/>
  <c r="D67" i="93"/>
  <c r="C68" i="93"/>
  <c r="D68" i="93"/>
  <c r="C69" i="93"/>
  <c r="D69" i="93"/>
  <c r="C70" i="93"/>
  <c r="D70" i="93"/>
  <c r="D73" i="93"/>
  <c r="D74" i="93"/>
  <c r="G15" i="93"/>
  <c r="D76" i="92"/>
  <c r="K11" i="92"/>
  <c r="K12" i="92"/>
  <c r="K13" i="92"/>
  <c r="K14" i="92"/>
  <c r="D72" i="92"/>
  <c r="C67" i="92"/>
  <c r="D67" i="92"/>
  <c r="C68" i="92"/>
  <c r="D68" i="92"/>
  <c r="C69" i="92"/>
  <c r="D69" i="92"/>
  <c r="C70" i="92"/>
  <c r="D70" i="92"/>
  <c r="D73" i="92"/>
  <c r="D74" i="92"/>
  <c r="G15" i="92"/>
  <c r="D76" i="91"/>
  <c r="K11" i="91"/>
  <c r="K12" i="91"/>
  <c r="K13" i="91"/>
  <c r="K14" i="91"/>
  <c r="D72" i="91"/>
  <c r="C67" i="91"/>
  <c r="D67" i="91"/>
  <c r="C68" i="91"/>
  <c r="D68" i="91"/>
  <c r="C69" i="91"/>
  <c r="D69" i="91"/>
  <c r="C70" i="91"/>
  <c r="D70" i="91"/>
  <c r="D73" i="91"/>
  <c r="D74" i="91"/>
  <c r="G15" i="91"/>
  <c r="D76" i="90"/>
  <c r="K11" i="90"/>
  <c r="K12" i="90"/>
  <c r="K13" i="90"/>
  <c r="K14" i="90"/>
  <c r="D72" i="90"/>
  <c r="C67" i="90"/>
  <c r="D67" i="90"/>
  <c r="C68" i="90"/>
  <c r="D68" i="90"/>
  <c r="C69" i="90"/>
  <c r="D69" i="90"/>
  <c r="C70" i="90"/>
  <c r="D70" i="90"/>
  <c r="D73" i="90"/>
  <c r="D74" i="90"/>
  <c r="G15" i="90"/>
  <c r="D76" i="89"/>
  <c r="K11" i="89"/>
  <c r="K12" i="89"/>
  <c r="K13" i="89"/>
  <c r="K14" i="89"/>
  <c r="D72" i="89"/>
  <c r="C67" i="89"/>
  <c r="D67" i="89"/>
  <c r="C68" i="89"/>
  <c r="D68" i="89"/>
  <c r="C69" i="89"/>
  <c r="D69" i="89"/>
  <c r="C70" i="89"/>
  <c r="D70" i="89"/>
  <c r="D73" i="89"/>
  <c r="D74" i="89"/>
  <c r="G15" i="89"/>
  <c r="D76" i="88"/>
  <c r="K11" i="88"/>
  <c r="K12" i="88"/>
  <c r="K13" i="88"/>
  <c r="K14" i="88"/>
  <c r="D72" i="88"/>
  <c r="C67" i="88"/>
  <c r="D67" i="88"/>
  <c r="C68" i="88"/>
  <c r="D68" i="88"/>
  <c r="C69" i="88"/>
  <c r="D69" i="88"/>
  <c r="C70" i="88"/>
  <c r="D70" i="88"/>
  <c r="D73" i="88"/>
  <c r="D74" i="88"/>
  <c r="G15" i="88"/>
  <c r="D76" i="87"/>
  <c r="K11" i="87"/>
  <c r="K12" i="87"/>
  <c r="K13" i="87"/>
  <c r="K14" i="87"/>
  <c r="D72" i="87"/>
  <c r="C67" i="87"/>
  <c r="D67" i="87"/>
  <c r="C68" i="87"/>
  <c r="D68" i="87"/>
  <c r="C69" i="87"/>
  <c r="D69" i="87"/>
  <c r="C70" i="87"/>
  <c r="D70" i="87"/>
  <c r="D73" i="87"/>
  <c r="D74" i="87"/>
  <c r="G15" i="87"/>
  <c r="D76" i="86"/>
  <c r="K11" i="86"/>
  <c r="K12" i="86"/>
  <c r="K13" i="86"/>
  <c r="K14" i="86"/>
  <c r="D72" i="86"/>
  <c r="C67" i="86"/>
  <c r="D67" i="86"/>
  <c r="C68" i="86"/>
  <c r="D68" i="86"/>
  <c r="C69" i="86"/>
  <c r="D69" i="86"/>
  <c r="C70" i="86"/>
  <c r="D70" i="86"/>
  <c r="D73" i="86"/>
  <c r="D74" i="86"/>
  <c r="G15" i="86"/>
  <c r="D76" i="85"/>
  <c r="K11" i="85"/>
  <c r="K12" i="85"/>
  <c r="K13" i="85"/>
  <c r="K14" i="85"/>
  <c r="D72" i="85"/>
  <c r="C67" i="85"/>
  <c r="D67" i="85"/>
  <c r="C68" i="85"/>
  <c r="D68" i="85"/>
  <c r="C69" i="85"/>
  <c r="D69" i="85"/>
  <c r="C70" i="85"/>
  <c r="D70" i="85"/>
  <c r="D73" i="85"/>
  <c r="D74" i="85"/>
  <c r="G15" i="85"/>
  <c r="D76" i="84"/>
  <c r="K11" i="84"/>
  <c r="K12" i="84"/>
  <c r="K13" i="84"/>
  <c r="K14" i="84"/>
  <c r="D72" i="84"/>
  <c r="C67" i="84"/>
  <c r="D67" i="84"/>
  <c r="C68" i="84"/>
  <c r="D68" i="84"/>
  <c r="C69" i="84"/>
  <c r="D69" i="84"/>
  <c r="C70" i="84"/>
  <c r="D70" i="84"/>
  <c r="D73" i="84"/>
  <c r="D74" i="84"/>
  <c r="G15" i="84"/>
  <c r="D76" i="83"/>
  <c r="K11" i="83"/>
  <c r="K12" i="83"/>
  <c r="K13" i="83"/>
  <c r="K14" i="83"/>
  <c r="D72" i="83"/>
  <c r="C67" i="83"/>
  <c r="D67" i="83"/>
  <c r="C68" i="83"/>
  <c r="D68" i="83"/>
  <c r="C69" i="83"/>
  <c r="D69" i="83"/>
  <c r="C70" i="83"/>
  <c r="D70" i="83"/>
  <c r="D73" i="83"/>
  <c r="D74" i="83"/>
  <c r="G15" i="83"/>
  <c r="D76" i="82"/>
  <c r="K11" i="82"/>
  <c r="K12" i="82"/>
  <c r="K13" i="82"/>
  <c r="K14" i="82"/>
  <c r="D72" i="82"/>
  <c r="C67" i="82"/>
  <c r="D67" i="82"/>
  <c r="C68" i="82"/>
  <c r="D68" i="82"/>
  <c r="C69" i="82"/>
  <c r="D69" i="82"/>
  <c r="C70" i="82"/>
  <c r="D70" i="82"/>
  <c r="D73" i="82"/>
  <c r="D74" i="82"/>
  <c r="G15" i="82"/>
  <c r="K11" i="81"/>
  <c r="D72" i="81"/>
  <c r="C67" i="81"/>
  <c r="D67" i="81"/>
  <c r="C68" i="81"/>
  <c r="D68" i="81"/>
  <c r="C69" i="81"/>
  <c r="D69" i="81"/>
  <c r="C70" i="81"/>
  <c r="D70" i="81"/>
  <c r="D73" i="81"/>
  <c r="D74" i="81"/>
  <c r="D76" i="81"/>
  <c r="K12" i="81"/>
  <c r="K13" i="81"/>
  <c r="K14" i="81"/>
  <c r="G15" i="81"/>
  <c r="D76" i="80"/>
  <c r="K11" i="80"/>
  <c r="K12" i="80"/>
  <c r="K13" i="80"/>
  <c r="K14" i="80"/>
  <c r="D72" i="80"/>
  <c r="C67" i="80"/>
  <c r="D67" i="80"/>
  <c r="C68" i="80"/>
  <c r="D68" i="80"/>
  <c r="C69" i="80"/>
  <c r="D69" i="80"/>
  <c r="C70" i="80"/>
  <c r="D70" i="80"/>
  <c r="D73" i="80"/>
  <c r="D74" i="80"/>
  <c r="G15" i="80"/>
  <c r="D76" i="79"/>
  <c r="K11" i="79"/>
  <c r="K12" i="79"/>
  <c r="K13" i="79"/>
  <c r="K14" i="79"/>
  <c r="D72" i="79"/>
  <c r="C67" i="79"/>
  <c r="D67" i="79"/>
  <c r="C68" i="79"/>
  <c r="D68" i="79"/>
  <c r="C69" i="79"/>
  <c r="D69" i="79"/>
  <c r="C70" i="79"/>
  <c r="D70" i="79"/>
  <c r="D73" i="79"/>
  <c r="D74" i="79"/>
  <c r="G15" i="79"/>
  <c r="D76" i="78"/>
  <c r="K11" i="78"/>
  <c r="K12" i="78"/>
  <c r="K13" i="78"/>
  <c r="K14" i="78"/>
  <c r="D72" i="78"/>
  <c r="C67" i="78"/>
  <c r="D67" i="78"/>
  <c r="C68" i="78"/>
  <c r="D68" i="78"/>
  <c r="C69" i="78"/>
  <c r="D69" i="78"/>
  <c r="C70" i="78"/>
  <c r="D70" i="78"/>
  <c r="D73" i="78"/>
  <c r="D74" i="78"/>
  <c r="G15" i="78"/>
  <c r="D76" i="77"/>
  <c r="K11" i="77"/>
  <c r="K12" i="77"/>
  <c r="K13" i="77"/>
  <c r="K14" i="77"/>
  <c r="D72" i="77"/>
  <c r="C67" i="77"/>
  <c r="D67" i="77"/>
  <c r="C68" i="77"/>
  <c r="D68" i="77"/>
  <c r="C69" i="77"/>
  <c r="D69" i="77"/>
  <c r="C70" i="77"/>
  <c r="D70" i="77"/>
  <c r="D73" i="77"/>
  <c r="D74" i="77"/>
  <c r="G15" i="77"/>
  <c r="J11" i="139"/>
  <c r="J12" i="139"/>
  <c r="J13" i="139"/>
  <c r="J14" i="139"/>
  <c r="C83" i="139"/>
  <c r="J11" i="138"/>
  <c r="J12" i="138"/>
  <c r="J13" i="138"/>
  <c r="J14" i="138"/>
  <c r="C83" i="138"/>
  <c r="J11" i="137"/>
  <c r="J12" i="137"/>
  <c r="J13" i="137"/>
  <c r="J14" i="137"/>
  <c r="C83" i="137"/>
  <c r="J11" i="136"/>
  <c r="J12" i="136"/>
  <c r="J13" i="136"/>
  <c r="J14" i="136"/>
  <c r="C83" i="136"/>
  <c r="J11" i="135"/>
  <c r="J12" i="135"/>
  <c r="J13" i="135"/>
  <c r="J14" i="135"/>
  <c r="C83" i="135"/>
  <c r="J11" i="134"/>
  <c r="J12" i="134"/>
  <c r="J13" i="134"/>
  <c r="J14" i="134"/>
  <c r="C83" i="134"/>
  <c r="J11" i="133"/>
  <c r="J12" i="133"/>
  <c r="J13" i="133"/>
  <c r="J14" i="133"/>
  <c r="C83" i="133"/>
  <c r="J11" i="132"/>
  <c r="J12" i="132"/>
  <c r="J13" i="132"/>
  <c r="J14" i="132"/>
  <c r="C83" i="132"/>
  <c r="J11" i="131"/>
  <c r="J12" i="131"/>
  <c r="J13" i="131"/>
  <c r="J14" i="131"/>
  <c r="C83" i="131"/>
  <c r="J11" i="130"/>
  <c r="J12" i="130"/>
  <c r="J13" i="130"/>
  <c r="J14" i="130"/>
  <c r="C83" i="130"/>
  <c r="J11" i="129"/>
  <c r="J12" i="129"/>
  <c r="J13" i="129"/>
  <c r="J14" i="129"/>
  <c r="C83" i="129"/>
  <c r="J11" i="128"/>
  <c r="J12" i="128"/>
  <c r="J13" i="128"/>
  <c r="J14" i="128"/>
  <c r="C83" i="128"/>
  <c r="J11" i="127"/>
  <c r="J12" i="127"/>
  <c r="J13" i="127"/>
  <c r="J14" i="127"/>
  <c r="C83" i="127"/>
  <c r="J11" i="126"/>
  <c r="J12" i="126"/>
  <c r="J13" i="126"/>
  <c r="J14" i="126"/>
  <c r="C83" i="126"/>
  <c r="J11" i="125"/>
  <c r="J12" i="125"/>
  <c r="J13" i="125"/>
  <c r="J14" i="125"/>
  <c r="C83" i="125"/>
  <c r="J11" i="124"/>
  <c r="J12" i="124"/>
  <c r="J13" i="124"/>
  <c r="J14" i="124"/>
  <c r="C83" i="124"/>
  <c r="J11" i="123"/>
  <c r="J12" i="123"/>
  <c r="J13" i="123"/>
  <c r="J14" i="123"/>
  <c r="C83" i="123"/>
  <c r="J11" i="122"/>
  <c r="J12" i="122"/>
  <c r="J13" i="122"/>
  <c r="J14" i="122"/>
  <c r="C83" i="122"/>
  <c r="J11" i="121"/>
  <c r="J12" i="121"/>
  <c r="J13" i="121"/>
  <c r="J14" i="121"/>
  <c r="C83" i="121"/>
  <c r="J11" i="120"/>
  <c r="J12" i="120"/>
  <c r="J13" i="120"/>
  <c r="J14" i="120"/>
  <c r="C83" i="120"/>
  <c r="J11" i="119"/>
  <c r="J12" i="119"/>
  <c r="J13" i="119"/>
  <c r="J14" i="119"/>
  <c r="C83" i="119"/>
  <c r="J11" i="118"/>
  <c r="J12" i="118"/>
  <c r="J13" i="118"/>
  <c r="J14" i="118"/>
  <c r="C83" i="118"/>
  <c r="J11" i="117"/>
  <c r="J12" i="117"/>
  <c r="J13" i="117"/>
  <c r="J14" i="117"/>
  <c r="C83" i="117"/>
  <c r="J11" i="116"/>
  <c r="J12" i="116"/>
  <c r="J13" i="116"/>
  <c r="J14" i="116"/>
  <c r="C83" i="116"/>
  <c r="J11" i="115"/>
  <c r="J12" i="115"/>
  <c r="J13" i="115"/>
  <c r="J14" i="115"/>
  <c r="C83" i="115"/>
  <c r="J11" i="114"/>
  <c r="J12" i="114"/>
  <c r="J13" i="114"/>
  <c r="J14" i="114"/>
  <c r="C83" i="114"/>
  <c r="J11" i="113"/>
  <c r="J12" i="113"/>
  <c r="J13" i="113"/>
  <c r="J14" i="113"/>
  <c r="C83" i="113"/>
  <c r="J11" i="112"/>
  <c r="J12" i="112"/>
  <c r="J13" i="112"/>
  <c r="J14" i="112"/>
  <c r="C83" i="112"/>
  <c r="J11" i="111"/>
  <c r="J12" i="111"/>
  <c r="J13" i="111"/>
  <c r="J14" i="111"/>
  <c r="C83" i="111"/>
  <c r="J11" i="110"/>
  <c r="J12" i="110"/>
  <c r="J13" i="110"/>
  <c r="J14" i="110"/>
  <c r="C83" i="110"/>
  <c r="J11" i="109"/>
  <c r="J12" i="109"/>
  <c r="J13" i="109"/>
  <c r="J14" i="109"/>
  <c r="C83" i="109"/>
  <c r="J11" i="108"/>
  <c r="J12" i="108"/>
  <c r="J13" i="108"/>
  <c r="J14" i="108"/>
  <c r="C83" i="108"/>
  <c r="J11" i="107"/>
  <c r="J12" i="107"/>
  <c r="J13" i="107"/>
  <c r="J14" i="107"/>
  <c r="C83" i="107"/>
  <c r="J11" i="106"/>
  <c r="J12" i="106"/>
  <c r="J13" i="106"/>
  <c r="J14" i="106"/>
  <c r="C83" i="106"/>
  <c r="J11" i="105"/>
  <c r="J12" i="105"/>
  <c r="J13" i="105"/>
  <c r="J14" i="105"/>
  <c r="C83" i="105"/>
  <c r="J11" i="104"/>
  <c r="J12" i="104"/>
  <c r="J13" i="104"/>
  <c r="J14" i="104"/>
  <c r="C83" i="104"/>
  <c r="J11" i="103"/>
  <c r="J12" i="103"/>
  <c r="J13" i="103"/>
  <c r="J14" i="103"/>
  <c r="C83" i="103"/>
  <c r="J11" i="102"/>
  <c r="J12" i="102"/>
  <c r="J13" i="102"/>
  <c r="J14" i="102"/>
  <c r="C83" i="102"/>
  <c r="J11" i="101"/>
  <c r="J12" i="101"/>
  <c r="J13" i="101"/>
  <c r="J14" i="101"/>
  <c r="C83" i="101"/>
  <c r="J11" i="100"/>
  <c r="J12" i="100"/>
  <c r="J13" i="100"/>
  <c r="J14" i="100"/>
  <c r="C83" i="100"/>
  <c r="J11" i="99"/>
  <c r="J12" i="99"/>
  <c r="J13" i="99"/>
  <c r="J14" i="99"/>
  <c r="C83" i="99"/>
  <c r="J11" i="98"/>
  <c r="J12" i="98"/>
  <c r="J13" i="98"/>
  <c r="J14" i="98"/>
  <c r="C83" i="98"/>
  <c r="J11" i="97"/>
  <c r="J12" i="97"/>
  <c r="J13" i="97"/>
  <c r="J14" i="97"/>
  <c r="C83" i="97"/>
  <c r="J11" i="96"/>
  <c r="J12" i="96"/>
  <c r="J13" i="96"/>
  <c r="J14" i="96"/>
  <c r="C83" i="96"/>
  <c r="J11" i="95"/>
  <c r="J12" i="95"/>
  <c r="J13" i="95"/>
  <c r="J14" i="95"/>
  <c r="C83" i="95"/>
  <c r="J11" i="94"/>
  <c r="J12" i="94"/>
  <c r="J13" i="94"/>
  <c r="J14" i="94"/>
  <c r="C83" i="94"/>
  <c r="J11" i="93"/>
  <c r="J12" i="93"/>
  <c r="J13" i="93"/>
  <c r="J14" i="93"/>
  <c r="C83" i="93"/>
  <c r="J11" i="92"/>
  <c r="J12" i="92"/>
  <c r="J13" i="92"/>
  <c r="J14" i="92"/>
  <c r="C83" i="92"/>
  <c r="J11" i="91"/>
  <c r="J12" i="91"/>
  <c r="J13" i="91"/>
  <c r="J14" i="91"/>
  <c r="C83" i="91"/>
  <c r="J11" i="90"/>
  <c r="J12" i="90"/>
  <c r="J13" i="90"/>
  <c r="J14" i="90"/>
  <c r="C83" i="90"/>
  <c r="J11" i="89"/>
  <c r="J12" i="89"/>
  <c r="J13" i="89"/>
  <c r="J14" i="89"/>
  <c r="C83" i="89"/>
  <c r="J11" i="88"/>
  <c r="J12" i="88"/>
  <c r="J13" i="88"/>
  <c r="J14" i="88"/>
  <c r="C83" i="88"/>
  <c r="J11" i="87"/>
  <c r="J12" i="87"/>
  <c r="J13" i="87"/>
  <c r="J14" i="87"/>
  <c r="C83" i="87"/>
  <c r="J11" i="86"/>
  <c r="J12" i="86"/>
  <c r="J13" i="86"/>
  <c r="J14" i="86"/>
  <c r="C83" i="86"/>
  <c r="J11" i="85"/>
  <c r="J12" i="85"/>
  <c r="J13" i="85"/>
  <c r="J14" i="85"/>
  <c r="C83" i="85"/>
  <c r="J11" i="84"/>
  <c r="J12" i="84"/>
  <c r="J13" i="84"/>
  <c r="J14" i="84"/>
  <c r="C83" i="84"/>
  <c r="J11" i="83"/>
  <c r="J12" i="83"/>
  <c r="J13" i="83"/>
  <c r="J14" i="83"/>
  <c r="C83" i="83"/>
  <c r="J11" i="82"/>
  <c r="J12" i="82"/>
  <c r="J13" i="82"/>
  <c r="J14" i="82"/>
  <c r="C83" i="82"/>
  <c r="J11" i="81"/>
  <c r="J12" i="81"/>
  <c r="J13" i="81"/>
  <c r="J14" i="81"/>
  <c r="C83" i="81"/>
  <c r="J11" i="80"/>
  <c r="J12" i="80"/>
  <c r="J13" i="80"/>
  <c r="J14" i="80"/>
  <c r="C83" i="80"/>
  <c r="J11" i="79"/>
  <c r="J12" i="79"/>
  <c r="J13" i="79"/>
  <c r="J14" i="79"/>
  <c r="C83" i="79"/>
  <c r="J11" i="78"/>
  <c r="J12" i="78"/>
  <c r="J13" i="78"/>
  <c r="J14" i="78"/>
  <c r="C83" i="78"/>
  <c r="J11" i="77"/>
  <c r="J12" i="77"/>
  <c r="J13" i="77"/>
  <c r="J14" i="77"/>
  <c r="C83" i="77"/>
  <c r="N30" i="139"/>
  <c r="N30" i="138"/>
  <c r="N30" i="137"/>
  <c r="N30" i="136"/>
  <c r="N30" i="135"/>
  <c r="N30" i="134"/>
  <c r="N30" i="133"/>
  <c r="N30" i="132"/>
  <c r="N30" i="131"/>
  <c r="N30" i="130"/>
  <c r="N30" i="129"/>
  <c r="N30" i="128"/>
  <c r="N30" i="127"/>
  <c r="N30" i="126"/>
  <c r="N30" i="125"/>
  <c r="N30" i="124"/>
  <c r="N30" i="123"/>
  <c r="N30" i="122"/>
  <c r="N30" i="121"/>
  <c r="N30" i="120"/>
  <c r="N30" i="119"/>
  <c r="N30" i="118"/>
  <c r="N30" i="117"/>
  <c r="N30" i="116"/>
  <c r="N30" i="115"/>
  <c r="N30" i="114"/>
  <c r="N30" i="113"/>
  <c r="N30" i="112"/>
  <c r="N30" i="111"/>
  <c r="N30" i="110"/>
  <c r="N30" i="109"/>
  <c r="N30" i="108"/>
  <c r="N30" i="107"/>
  <c r="N30" i="106"/>
  <c r="N30" i="105"/>
  <c r="N30" i="104"/>
  <c r="N30" i="103"/>
  <c r="N30" i="102"/>
  <c r="N30" i="101"/>
  <c r="N30" i="100"/>
  <c r="N30" i="99"/>
  <c r="N30" i="98"/>
  <c r="N30" i="97"/>
  <c r="N30" i="96"/>
  <c r="N30" i="95"/>
  <c r="N30" i="94"/>
  <c r="N30" i="93"/>
  <c r="N30" i="92"/>
  <c r="N30" i="91"/>
  <c r="N30" i="90"/>
  <c r="N30" i="89"/>
  <c r="N30" i="88"/>
  <c r="N30" i="87"/>
  <c r="N30" i="86"/>
  <c r="N30" i="85"/>
  <c r="N30" i="84"/>
  <c r="N30" i="83"/>
  <c r="N30" i="82"/>
  <c r="N30" i="81"/>
  <c r="N30" i="80"/>
  <c r="N30" i="79"/>
  <c r="N30" i="78"/>
  <c r="N30" i="77"/>
  <c r="K12" i="1"/>
  <c r="D72" i="1"/>
  <c r="C67" i="1"/>
  <c r="D67" i="1"/>
  <c r="C68" i="1"/>
  <c r="D68" i="1"/>
  <c r="C69" i="1"/>
  <c r="D69" i="1"/>
  <c r="C70" i="1"/>
  <c r="D70" i="1"/>
  <c r="K11" i="1"/>
  <c r="D73" i="1"/>
  <c r="D74" i="1"/>
  <c r="K13" i="1"/>
  <c r="K14" i="1"/>
  <c r="D76" i="1"/>
  <c r="G15" i="1"/>
  <c r="J11" i="1"/>
  <c r="J12" i="1"/>
  <c r="J13" i="1"/>
  <c r="J14" i="1"/>
  <c r="C83" i="1"/>
  <c r="N30" i="1"/>
  <c r="B90" i="139"/>
  <c r="B41" i="139"/>
  <c r="B90" i="138"/>
  <c r="B41" i="138"/>
  <c r="B90" i="137"/>
  <c r="B41" i="137"/>
  <c r="B90" i="136"/>
  <c r="B41" i="136"/>
  <c r="B90" i="135"/>
  <c r="B41" i="135"/>
  <c r="B90" i="134"/>
  <c r="B41" i="134"/>
  <c r="B90" i="133"/>
  <c r="B41" i="133"/>
  <c r="B90" i="132"/>
  <c r="B41" i="132"/>
  <c r="B90" i="131"/>
  <c r="B41" i="131"/>
  <c r="B90" i="130"/>
  <c r="B41" i="130"/>
  <c r="B90" i="129"/>
  <c r="B41" i="129"/>
  <c r="C84" i="128"/>
  <c r="B90" i="128"/>
  <c r="B41" i="128"/>
  <c r="B90" i="127"/>
  <c r="B41" i="127"/>
  <c r="B90" i="126"/>
  <c r="B41" i="126"/>
  <c r="B90" i="125"/>
  <c r="B41" i="125"/>
  <c r="B90" i="124"/>
  <c r="B41" i="124"/>
  <c r="B90" i="123"/>
  <c r="B41" i="123"/>
  <c r="B90" i="122"/>
  <c r="B41" i="122"/>
  <c r="B90" i="121"/>
  <c r="B41" i="121"/>
  <c r="B90" i="120"/>
  <c r="B41" i="120"/>
  <c r="B90" i="119"/>
  <c r="B41" i="119"/>
  <c r="B90" i="118"/>
  <c r="B41" i="118"/>
  <c r="B90" i="117"/>
  <c r="B41" i="117"/>
  <c r="B90" i="116"/>
  <c r="B41" i="116"/>
  <c r="B90" i="115"/>
  <c r="B41" i="115"/>
  <c r="B90" i="114"/>
  <c r="B41" i="114"/>
  <c r="B90" i="113"/>
  <c r="B41" i="113"/>
  <c r="B90" i="112"/>
  <c r="B41" i="112"/>
  <c r="B90" i="111"/>
  <c r="B41" i="111"/>
  <c r="B90" i="110"/>
  <c r="B41" i="110"/>
  <c r="B90" i="109"/>
  <c r="B41" i="109"/>
  <c r="B90" i="108"/>
  <c r="B41" i="108"/>
  <c r="B90" i="107"/>
  <c r="B41" i="107"/>
  <c r="B90" i="106"/>
  <c r="B41" i="106"/>
  <c r="B90" i="105"/>
  <c r="B41" i="105"/>
  <c r="B90" i="104"/>
  <c r="B41" i="104"/>
  <c r="B90" i="103"/>
  <c r="B41" i="103"/>
  <c r="B90" i="102"/>
  <c r="B41" i="102"/>
  <c r="B90" i="101"/>
  <c r="B41" i="101"/>
  <c r="B90" i="100"/>
  <c r="B41" i="100"/>
  <c r="B90" i="99"/>
  <c r="B41" i="99"/>
  <c r="B90" i="98"/>
  <c r="B41" i="98"/>
  <c r="B90" i="97"/>
  <c r="B41" i="97"/>
  <c r="B90" i="96"/>
  <c r="B41" i="96"/>
  <c r="B90" i="95"/>
  <c r="B41" i="95"/>
  <c r="B90" i="94"/>
  <c r="B41" i="94"/>
  <c r="B90" i="93"/>
  <c r="B41" i="93"/>
  <c r="B90" i="92"/>
  <c r="B41" i="92"/>
  <c r="B90" i="91"/>
  <c r="B41" i="91"/>
  <c r="B90" i="90"/>
  <c r="B41" i="90"/>
  <c r="B90" i="89"/>
  <c r="B41" i="89"/>
  <c r="B90" i="88"/>
  <c r="B41" i="88"/>
  <c r="B90" i="87"/>
  <c r="B41" i="87"/>
  <c r="B90" i="86"/>
  <c r="B41" i="86"/>
  <c r="B90" i="85"/>
  <c r="B41" i="85"/>
  <c r="B90" i="84"/>
  <c r="B41" i="84"/>
  <c r="B90" i="83"/>
  <c r="B41" i="83"/>
  <c r="B90" i="82"/>
  <c r="B41" i="82"/>
  <c r="B90" i="81"/>
  <c r="B41" i="81"/>
  <c r="B90" i="80"/>
  <c r="B41" i="80"/>
  <c r="B90" i="79"/>
  <c r="B41" i="79"/>
  <c r="B90" i="78"/>
  <c r="B41" i="78"/>
  <c r="B90" i="77"/>
  <c r="B41" i="77"/>
  <c r="O25" i="139"/>
  <c r="O25" i="138"/>
  <c r="O25" i="137"/>
  <c r="O25" i="136"/>
  <c r="O25" i="135"/>
  <c r="O25" i="134"/>
  <c r="O25" i="133"/>
  <c r="O25" i="132"/>
  <c r="O25" i="131"/>
  <c r="O25" i="130"/>
  <c r="O25" i="129"/>
  <c r="O25" i="128"/>
  <c r="O25" i="127"/>
  <c r="O25" i="126"/>
  <c r="O25" i="125"/>
  <c r="O25" i="124"/>
  <c r="O25" i="123"/>
  <c r="O25" i="122"/>
  <c r="O25" i="121"/>
  <c r="O25" i="120"/>
  <c r="O25" i="119"/>
  <c r="O25" i="118"/>
  <c r="O25" i="117"/>
  <c r="O25" i="116"/>
  <c r="O25" i="115"/>
  <c r="O25" i="114"/>
  <c r="O25" i="113"/>
  <c r="O25" i="112"/>
  <c r="O25" i="111"/>
  <c r="O25" i="110"/>
  <c r="O25" i="109"/>
  <c r="O25" i="108"/>
  <c r="O25" i="107"/>
  <c r="O25" i="106"/>
  <c r="O25" i="105"/>
  <c r="O25" i="104"/>
  <c r="O25" i="103"/>
  <c r="O25" i="102"/>
  <c r="O25" i="101"/>
  <c r="O25" i="100"/>
  <c r="O25" i="99"/>
  <c r="O25" i="98"/>
  <c r="O25" i="97"/>
  <c r="O25" i="96"/>
  <c r="O25" i="95"/>
  <c r="O25" i="94"/>
  <c r="O25" i="93"/>
  <c r="O25" i="92"/>
  <c r="O25" i="91"/>
  <c r="O25" i="90"/>
  <c r="O25" i="89"/>
  <c r="O25" i="88"/>
  <c r="O25" i="87"/>
  <c r="O25" i="86"/>
  <c r="O25" i="85"/>
  <c r="O25" i="84"/>
  <c r="O25" i="83"/>
  <c r="O25" i="82"/>
  <c r="O25" i="81"/>
  <c r="O25" i="80"/>
  <c r="O25" i="79"/>
  <c r="O25" i="78"/>
  <c r="O25" i="77"/>
  <c r="B90" i="1"/>
  <c r="B41" i="1"/>
  <c r="O25" i="1"/>
  <c r="G12" i="1"/>
  <c r="C81" i="139"/>
  <c r="C81" i="138"/>
  <c r="C81" i="137"/>
  <c r="C81" i="136"/>
  <c r="C81" i="135"/>
  <c r="C81" i="134"/>
  <c r="C81" i="133"/>
  <c r="C81" i="132"/>
  <c r="C81" i="131"/>
  <c r="C81" i="130"/>
  <c r="C81" i="129"/>
  <c r="C81" i="128"/>
  <c r="C81" i="127"/>
  <c r="C81" i="126"/>
  <c r="C81" i="125"/>
  <c r="C81" i="124"/>
  <c r="C81" i="123"/>
  <c r="C81" i="122"/>
  <c r="C81" i="121"/>
  <c r="C81" i="120"/>
  <c r="C81" i="119"/>
  <c r="C81" i="118"/>
  <c r="C81" i="117"/>
  <c r="C81" i="116"/>
  <c r="C81" i="115"/>
  <c r="C81" i="114"/>
  <c r="C81" i="113"/>
  <c r="C81" i="112"/>
  <c r="C81" i="111"/>
  <c r="C81" i="110"/>
  <c r="C81" i="109"/>
  <c r="C81" i="108"/>
  <c r="C81" i="107"/>
  <c r="C81" i="106"/>
  <c r="C81" i="105"/>
  <c r="C81" i="104"/>
  <c r="C81" i="103"/>
  <c r="C81" i="102"/>
  <c r="C81" i="101"/>
  <c r="C81" i="100"/>
  <c r="C81" i="99"/>
  <c r="C81" i="98"/>
  <c r="C81" i="97"/>
  <c r="C81" i="96"/>
  <c r="C81" i="95"/>
  <c r="C81" i="94"/>
  <c r="C81" i="93"/>
  <c r="C81" i="92"/>
  <c r="C81" i="91"/>
  <c r="C81" i="90"/>
  <c r="C81" i="89"/>
  <c r="C81" i="88"/>
  <c r="C81" i="87"/>
  <c r="C81" i="86"/>
  <c r="C81" i="85"/>
  <c r="C81" i="84"/>
  <c r="C81" i="83"/>
  <c r="C81" i="82"/>
  <c r="C81" i="81"/>
  <c r="C81" i="80"/>
  <c r="C81" i="79"/>
  <c r="C81" i="78"/>
  <c r="C81" i="1"/>
  <c r="C81" i="77"/>
  <c r="C5" i="139"/>
  <c r="C5" i="138"/>
  <c r="C5" i="137"/>
  <c r="C5" i="136"/>
  <c r="C5" i="135"/>
  <c r="C5" i="134"/>
  <c r="C5" i="133"/>
  <c r="C5" i="132"/>
  <c r="C5" i="131"/>
  <c r="C5" i="130"/>
  <c r="C5" i="129"/>
  <c r="C5" i="128"/>
  <c r="C5" i="127"/>
  <c r="C5" i="126"/>
  <c r="C5" i="125"/>
  <c r="C5" i="124"/>
  <c r="C5" i="123"/>
  <c r="C5" i="122"/>
  <c r="C5" i="121"/>
  <c r="C5" i="120"/>
  <c r="C5" i="119"/>
  <c r="C5" i="118"/>
  <c r="C5" i="117"/>
  <c r="C5" i="116"/>
  <c r="C5" i="115"/>
  <c r="C5" i="114"/>
  <c r="C5" i="113"/>
  <c r="C5" i="112"/>
  <c r="C5" i="111"/>
  <c r="C5" i="110"/>
  <c r="C5" i="109"/>
  <c r="C5" i="108"/>
  <c r="C5" i="107"/>
  <c r="C5" i="106"/>
  <c r="C5" i="105"/>
  <c r="C5" i="104"/>
  <c r="C5" i="103"/>
  <c r="C5" i="102"/>
  <c r="C5" i="101"/>
  <c r="C5" i="100"/>
  <c r="C5" i="99"/>
  <c r="C5" i="98"/>
  <c r="C5" i="97"/>
  <c r="C5" i="96"/>
  <c r="C5" i="95"/>
  <c r="C5" i="94"/>
  <c r="C5" i="93"/>
  <c r="C5" i="92"/>
  <c r="C5" i="91"/>
  <c r="C5" i="90"/>
  <c r="C5" i="89"/>
  <c r="C5" i="88"/>
  <c r="C5" i="87"/>
  <c r="C5" i="86"/>
  <c r="C5" i="85"/>
  <c r="C5" i="84"/>
  <c r="C5" i="83"/>
  <c r="C5" i="82"/>
  <c r="C5" i="81"/>
  <c r="C5" i="80"/>
  <c r="C5" i="79"/>
  <c r="C5" i="78"/>
  <c r="C5" i="77"/>
  <c r="B5" i="139"/>
  <c r="B5" i="138"/>
  <c r="B5" i="137"/>
  <c r="B5" i="136"/>
  <c r="B5" i="135"/>
  <c r="B5" i="134"/>
  <c r="B5" i="133"/>
  <c r="B5" i="132"/>
  <c r="B5" i="131"/>
  <c r="B5" i="130"/>
  <c r="B5" i="129"/>
  <c r="B5" i="128"/>
  <c r="B5" i="127"/>
  <c r="B5" i="126"/>
  <c r="B5" i="125"/>
  <c r="B5" i="124"/>
  <c r="B5" i="123"/>
  <c r="B5" i="122"/>
  <c r="B5" i="121"/>
  <c r="B5" i="120"/>
  <c r="B5" i="119"/>
  <c r="B5" i="118"/>
  <c r="B5" i="117"/>
  <c r="B5" i="116"/>
  <c r="B5" i="115"/>
  <c r="B5" i="114"/>
  <c r="B5" i="113"/>
  <c r="B5" i="112"/>
  <c r="B5" i="111"/>
  <c r="B5" i="110"/>
  <c r="B5" i="109"/>
  <c r="B5" i="108"/>
  <c r="B5" i="107"/>
  <c r="B5" i="106"/>
  <c r="B5" i="105"/>
  <c r="B5" i="104"/>
  <c r="B5" i="103"/>
  <c r="B5" i="102"/>
  <c r="B5" i="101"/>
  <c r="B5" i="100"/>
  <c r="B5" i="99"/>
  <c r="B5" i="98"/>
  <c r="B5" i="97"/>
  <c r="B5" i="96"/>
  <c r="B5" i="95"/>
  <c r="B5" i="94"/>
  <c r="B5" i="93"/>
  <c r="B5" i="92"/>
  <c r="B5" i="91"/>
  <c r="B5" i="90"/>
  <c r="B5" i="89"/>
  <c r="B5" i="88"/>
  <c r="B5" i="87"/>
  <c r="B5" i="86"/>
  <c r="B5" i="85"/>
  <c r="B5" i="84"/>
  <c r="B5" i="83"/>
  <c r="B5" i="82"/>
  <c r="B5" i="81"/>
  <c r="B5" i="80"/>
  <c r="B5" i="79"/>
  <c r="B5" i="78"/>
  <c r="B5" i="77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K13" i="3"/>
  <c r="K12" i="3"/>
  <c r="K11" i="3"/>
  <c r="J13" i="3"/>
  <c r="J12" i="3"/>
  <c r="J11" i="3"/>
  <c r="I13" i="3"/>
  <c r="I12" i="3"/>
  <c r="I11" i="3"/>
  <c r="H13" i="3"/>
  <c r="H12" i="3"/>
  <c r="H11" i="3"/>
  <c r="G13" i="3"/>
  <c r="G12" i="3"/>
  <c r="G11" i="3"/>
  <c r="K10" i="3"/>
  <c r="J10" i="3"/>
  <c r="I10" i="3"/>
  <c r="H10" i="3"/>
  <c r="G10" i="3"/>
  <c r="A96" i="2"/>
  <c r="H2" i="2"/>
  <c r="A2" i="2"/>
  <c r="H1" i="2"/>
  <c r="A1" i="2"/>
  <c r="A77" i="3"/>
  <c r="A74" i="76"/>
  <c r="H2" i="76"/>
  <c r="A2" i="76"/>
  <c r="H1" i="76"/>
  <c r="A1" i="76"/>
  <c r="H2" i="3"/>
  <c r="H1" i="3"/>
  <c r="A2" i="3"/>
  <c r="A1" i="3"/>
  <c r="H5" i="113"/>
  <c r="C80" i="139"/>
  <c r="C85" i="139"/>
  <c r="C84" i="139"/>
  <c r="C82" i="139"/>
  <c r="D77" i="139"/>
  <c r="F72" i="139"/>
  <c r="F73" i="139"/>
  <c r="F74" i="139"/>
  <c r="B70" i="139"/>
  <c r="B69" i="139"/>
  <c r="B68" i="139"/>
  <c r="B67" i="139"/>
  <c r="B59" i="139"/>
  <c r="C26" i="139"/>
  <c r="E22" i="139"/>
  <c r="D21" i="139"/>
  <c r="I19" i="139"/>
  <c r="C19" i="139"/>
  <c r="G16" i="139"/>
  <c r="C16" i="139"/>
  <c r="G14" i="139"/>
  <c r="D14" i="139"/>
  <c r="G13" i="139"/>
  <c r="D13" i="139"/>
  <c r="G12" i="139"/>
  <c r="D12" i="139"/>
  <c r="P11" i="139"/>
  <c r="G11" i="139"/>
  <c r="D11" i="139"/>
  <c r="O10" i="139"/>
  <c r="G10" i="139"/>
  <c r="G9" i="139"/>
  <c r="G8" i="139"/>
  <c r="P5" i="139"/>
  <c r="H5" i="139"/>
  <c r="E5" i="139"/>
  <c r="I2" i="139"/>
  <c r="B2" i="139"/>
  <c r="I1" i="139"/>
  <c r="B1" i="139"/>
  <c r="C85" i="138"/>
  <c r="C84" i="138"/>
  <c r="C82" i="138"/>
  <c r="C80" i="138"/>
  <c r="D77" i="138"/>
  <c r="F72" i="138"/>
  <c r="F73" i="138"/>
  <c r="F74" i="138"/>
  <c r="B70" i="138"/>
  <c r="B69" i="138"/>
  <c r="B68" i="138"/>
  <c r="B67" i="138"/>
  <c r="B59" i="138"/>
  <c r="C26" i="138"/>
  <c r="E22" i="138"/>
  <c r="D21" i="138"/>
  <c r="I19" i="138"/>
  <c r="C19" i="138"/>
  <c r="G16" i="138"/>
  <c r="C16" i="138"/>
  <c r="G14" i="138"/>
  <c r="D14" i="138"/>
  <c r="G13" i="138"/>
  <c r="D13" i="138"/>
  <c r="G12" i="138"/>
  <c r="D12" i="138"/>
  <c r="P11" i="138"/>
  <c r="G11" i="138"/>
  <c r="D11" i="138"/>
  <c r="O10" i="138"/>
  <c r="G10" i="138"/>
  <c r="G9" i="138"/>
  <c r="G8" i="138"/>
  <c r="P5" i="138"/>
  <c r="H5" i="138"/>
  <c r="E5" i="138"/>
  <c r="I2" i="138"/>
  <c r="B2" i="138"/>
  <c r="I1" i="138"/>
  <c r="B1" i="138"/>
  <c r="C85" i="137"/>
  <c r="C84" i="137"/>
  <c r="C82" i="137"/>
  <c r="C80" i="137"/>
  <c r="D77" i="137"/>
  <c r="F72" i="137"/>
  <c r="F73" i="137"/>
  <c r="F74" i="137"/>
  <c r="B70" i="137"/>
  <c r="B69" i="137"/>
  <c r="B68" i="137"/>
  <c r="B67" i="137"/>
  <c r="B59" i="137"/>
  <c r="C26" i="137"/>
  <c r="E22" i="137"/>
  <c r="D21" i="137"/>
  <c r="I19" i="137"/>
  <c r="C19" i="137"/>
  <c r="G16" i="137"/>
  <c r="C16" i="137"/>
  <c r="G14" i="137"/>
  <c r="D14" i="137"/>
  <c r="G13" i="137"/>
  <c r="D13" i="137"/>
  <c r="G12" i="137"/>
  <c r="D12" i="137"/>
  <c r="P11" i="137"/>
  <c r="G11" i="137"/>
  <c r="D11" i="137"/>
  <c r="O10" i="137"/>
  <c r="G10" i="137"/>
  <c r="G9" i="137"/>
  <c r="G8" i="137"/>
  <c r="P5" i="137"/>
  <c r="H5" i="137"/>
  <c r="E5" i="137"/>
  <c r="I2" i="137"/>
  <c r="B2" i="137"/>
  <c r="I1" i="137"/>
  <c r="B1" i="137"/>
  <c r="C85" i="136"/>
  <c r="C84" i="136"/>
  <c r="C82" i="136"/>
  <c r="C80" i="136"/>
  <c r="D77" i="136"/>
  <c r="F72" i="136"/>
  <c r="F73" i="136"/>
  <c r="F74" i="136"/>
  <c r="B70" i="136"/>
  <c r="B69" i="136"/>
  <c r="B68" i="136"/>
  <c r="B67" i="136"/>
  <c r="B59" i="136"/>
  <c r="C26" i="136"/>
  <c r="E22" i="136"/>
  <c r="D21" i="136"/>
  <c r="I19" i="136"/>
  <c r="C19" i="136"/>
  <c r="G16" i="136"/>
  <c r="C16" i="136"/>
  <c r="G14" i="136"/>
  <c r="D14" i="136"/>
  <c r="G13" i="136"/>
  <c r="D13" i="136"/>
  <c r="G12" i="136"/>
  <c r="D12" i="136"/>
  <c r="P11" i="136"/>
  <c r="G11" i="136"/>
  <c r="D11" i="136"/>
  <c r="O10" i="136"/>
  <c r="G10" i="136"/>
  <c r="G9" i="136"/>
  <c r="G8" i="136"/>
  <c r="P5" i="136"/>
  <c r="H5" i="136"/>
  <c r="E5" i="136"/>
  <c r="I2" i="136"/>
  <c r="B2" i="136"/>
  <c r="I1" i="136"/>
  <c r="B1" i="136"/>
  <c r="C85" i="135"/>
  <c r="C84" i="135"/>
  <c r="C82" i="135"/>
  <c r="C80" i="135"/>
  <c r="D77" i="135"/>
  <c r="F72" i="135"/>
  <c r="F73" i="135"/>
  <c r="F74" i="135"/>
  <c r="B70" i="135"/>
  <c r="B69" i="135"/>
  <c r="B68" i="135"/>
  <c r="B67" i="135"/>
  <c r="B59" i="135"/>
  <c r="C26" i="135"/>
  <c r="E22" i="135"/>
  <c r="D21" i="135"/>
  <c r="I19" i="135"/>
  <c r="C19" i="135"/>
  <c r="G16" i="135"/>
  <c r="C16" i="135"/>
  <c r="G14" i="135"/>
  <c r="D14" i="135"/>
  <c r="G13" i="135"/>
  <c r="D13" i="135"/>
  <c r="G12" i="135"/>
  <c r="D12" i="135"/>
  <c r="P11" i="135"/>
  <c r="G11" i="135"/>
  <c r="D11" i="135"/>
  <c r="O10" i="135"/>
  <c r="G10" i="135"/>
  <c r="G9" i="135"/>
  <c r="G8" i="135"/>
  <c r="P5" i="135"/>
  <c r="H5" i="135"/>
  <c r="E5" i="135"/>
  <c r="I2" i="135"/>
  <c r="B2" i="135"/>
  <c r="I1" i="135"/>
  <c r="B1" i="135"/>
  <c r="C85" i="134"/>
  <c r="C84" i="134"/>
  <c r="C82" i="134"/>
  <c r="C80" i="134"/>
  <c r="D77" i="134"/>
  <c r="F72" i="134"/>
  <c r="F73" i="134"/>
  <c r="F74" i="134"/>
  <c r="B70" i="134"/>
  <c r="B69" i="134"/>
  <c r="B68" i="134"/>
  <c r="B67" i="134"/>
  <c r="B59" i="134"/>
  <c r="C26" i="134"/>
  <c r="E22" i="134"/>
  <c r="D21" i="134"/>
  <c r="I19" i="134"/>
  <c r="C19" i="134"/>
  <c r="G16" i="134"/>
  <c r="C16" i="134"/>
  <c r="G14" i="134"/>
  <c r="D14" i="134"/>
  <c r="G13" i="134"/>
  <c r="D13" i="134"/>
  <c r="G12" i="134"/>
  <c r="D12" i="134"/>
  <c r="P11" i="134"/>
  <c r="G11" i="134"/>
  <c r="D11" i="134"/>
  <c r="O10" i="134"/>
  <c r="G10" i="134"/>
  <c r="G9" i="134"/>
  <c r="G8" i="134"/>
  <c r="P5" i="134"/>
  <c r="H5" i="134"/>
  <c r="E5" i="134"/>
  <c r="I2" i="134"/>
  <c r="B2" i="134"/>
  <c r="I1" i="134"/>
  <c r="B1" i="134"/>
  <c r="C85" i="133"/>
  <c r="C84" i="133"/>
  <c r="C82" i="133"/>
  <c r="C80" i="133"/>
  <c r="D77" i="133"/>
  <c r="F72" i="133"/>
  <c r="F73" i="133"/>
  <c r="F74" i="133"/>
  <c r="B70" i="133"/>
  <c r="B69" i="133"/>
  <c r="B68" i="133"/>
  <c r="B67" i="133"/>
  <c r="B59" i="133"/>
  <c r="C26" i="133"/>
  <c r="E22" i="133"/>
  <c r="D21" i="133"/>
  <c r="I19" i="133"/>
  <c r="C19" i="133"/>
  <c r="G16" i="133"/>
  <c r="C16" i="133"/>
  <c r="G14" i="133"/>
  <c r="D14" i="133"/>
  <c r="G13" i="133"/>
  <c r="D13" i="133"/>
  <c r="G12" i="133"/>
  <c r="D12" i="133"/>
  <c r="P11" i="133"/>
  <c r="G11" i="133"/>
  <c r="D11" i="133"/>
  <c r="O10" i="133"/>
  <c r="G10" i="133"/>
  <c r="G9" i="133"/>
  <c r="G8" i="133"/>
  <c r="P5" i="133"/>
  <c r="H5" i="133"/>
  <c r="E5" i="133"/>
  <c r="I2" i="133"/>
  <c r="B2" i="133"/>
  <c r="I1" i="133"/>
  <c r="B1" i="133"/>
  <c r="C85" i="132"/>
  <c r="C84" i="132"/>
  <c r="C82" i="132"/>
  <c r="C80" i="132"/>
  <c r="D77" i="132"/>
  <c r="F72" i="132"/>
  <c r="F73" i="132"/>
  <c r="F74" i="132"/>
  <c r="B70" i="132"/>
  <c r="B69" i="132"/>
  <c r="B68" i="132"/>
  <c r="B67" i="132"/>
  <c r="B59" i="132"/>
  <c r="C26" i="132"/>
  <c r="E22" i="132"/>
  <c r="D21" i="132"/>
  <c r="I19" i="132"/>
  <c r="C19" i="132"/>
  <c r="G16" i="132"/>
  <c r="C16" i="132"/>
  <c r="G14" i="132"/>
  <c r="D14" i="132"/>
  <c r="G13" i="132"/>
  <c r="D13" i="132"/>
  <c r="G12" i="132"/>
  <c r="D12" i="132"/>
  <c r="P11" i="132"/>
  <c r="G11" i="132"/>
  <c r="D11" i="132"/>
  <c r="O10" i="132"/>
  <c r="G10" i="132"/>
  <c r="G9" i="132"/>
  <c r="G8" i="132"/>
  <c r="P5" i="132"/>
  <c r="H5" i="132"/>
  <c r="E5" i="132"/>
  <c r="I2" i="132"/>
  <c r="B2" i="132"/>
  <c r="I1" i="132"/>
  <c r="B1" i="132"/>
  <c r="C85" i="131"/>
  <c r="C84" i="131"/>
  <c r="C82" i="131"/>
  <c r="C80" i="131"/>
  <c r="D77" i="131"/>
  <c r="F72" i="131"/>
  <c r="F73" i="131"/>
  <c r="F74" i="131"/>
  <c r="B70" i="131"/>
  <c r="B69" i="131"/>
  <c r="B68" i="131"/>
  <c r="B67" i="131"/>
  <c r="B59" i="131"/>
  <c r="C26" i="131"/>
  <c r="E22" i="131"/>
  <c r="D21" i="131"/>
  <c r="I19" i="131"/>
  <c r="C19" i="131"/>
  <c r="G16" i="131"/>
  <c r="C16" i="131"/>
  <c r="G14" i="131"/>
  <c r="D14" i="131"/>
  <c r="G13" i="131"/>
  <c r="D13" i="131"/>
  <c r="G12" i="131"/>
  <c r="D12" i="131"/>
  <c r="P11" i="131"/>
  <c r="G11" i="131"/>
  <c r="D11" i="131"/>
  <c r="O10" i="131"/>
  <c r="G10" i="131"/>
  <c r="G9" i="131"/>
  <c r="G8" i="131"/>
  <c r="P5" i="131"/>
  <c r="H5" i="131"/>
  <c r="E5" i="131"/>
  <c r="I2" i="131"/>
  <c r="B2" i="131"/>
  <c r="I1" i="131"/>
  <c r="B1" i="131"/>
  <c r="C85" i="130"/>
  <c r="C84" i="130"/>
  <c r="C82" i="130"/>
  <c r="C80" i="130"/>
  <c r="D77" i="130"/>
  <c r="F72" i="130"/>
  <c r="F73" i="130"/>
  <c r="F74" i="130"/>
  <c r="B70" i="130"/>
  <c r="B69" i="130"/>
  <c r="B68" i="130"/>
  <c r="B67" i="130"/>
  <c r="B59" i="130"/>
  <c r="C26" i="130"/>
  <c r="E22" i="130"/>
  <c r="D21" i="130"/>
  <c r="I19" i="130"/>
  <c r="C19" i="130"/>
  <c r="G16" i="130"/>
  <c r="C16" i="130"/>
  <c r="G14" i="130"/>
  <c r="D14" i="130"/>
  <c r="G13" i="130"/>
  <c r="D13" i="130"/>
  <c r="G12" i="130"/>
  <c r="D12" i="130"/>
  <c r="P11" i="130"/>
  <c r="G11" i="130"/>
  <c r="D11" i="130"/>
  <c r="O10" i="130"/>
  <c r="G10" i="130"/>
  <c r="G9" i="130"/>
  <c r="G8" i="130"/>
  <c r="P5" i="130"/>
  <c r="H5" i="130"/>
  <c r="E5" i="130"/>
  <c r="I2" i="130"/>
  <c r="B2" i="130"/>
  <c r="I1" i="130"/>
  <c r="B1" i="130"/>
  <c r="C85" i="129"/>
  <c r="C84" i="129"/>
  <c r="C82" i="129"/>
  <c r="C80" i="129"/>
  <c r="D77" i="129"/>
  <c r="F72" i="129"/>
  <c r="F73" i="129"/>
  <c r="F74" i="129"/>
  <c r="B70" i="129"/>
  <c r="B69" i="129"/>
  <c r="B68" i="129"/>
  <c r="B67" i="129"/>
  <c r="B59" i="129"/>
  <c r="C26" i="129"/>
  <c r="E22" i="129"/>
  <c r="D21" i="129"/>
  <c r="I19" i="129"/>
  <c r="C19" i="129"/>
  <c r="G16" i="129"/>
  <c r="C16" i="129"/>
  <c r="G14" i="129"/>
  <c r="D14" i="129"/>
  <c r="G13" i="129"/>
  <c r="D13" i="129"/>
  <c r="G12" i="129"/>
  <c r="D12" i="129"/>
  <c r="P11" i="129"/>
  <c r="G11" i="129"/>
  <c r="D11" i="129"/>
  <c r="O10" i="129"/>
  <c r="G10" i="129"/>
  <c r="G9" i="129"/>
  <c r="G8" i="129"/>
  <c r="P5" i="129"/>
  <c r="H5" i="129"/>
  <c r="E5" i="129"/>
  <c r="I2" i="129"/>
  <c r="B2" i="129"/>
  <c r="I1" i="129"/>
  <c r="B1" i="129"/>
  <c r="C85" i="128"/>
  <c r="C82" i="128"/>
  <c r="C80" i="128"/>
  <c r="D77" i="128"/>
  <c r="F72" i="128"/>
  <c r="F73" i="128"/>
  <c r="F74" i="128"/>
  <c r="B70" i="128"/>
  <c r="B69" i="128"/>
  <c r="B68" i="128"/>
  <c r="B67" i="128"/>
  <c r="B59" i="128"/>
  <c r="C26" i="128"/>
  <c r="E22" i="128"/>
  <c r="D21" i="128"/>
  <c r="I19" i="128"/>
  <c r="C19" i="128"/>
  <c r="G16" i="128"/>
  <c r="C16" i="128"/>
  <c r="G14" i="128"/>
  <c r="D14" i="128"/>
  <c r="G13" i="128"/>
  <c r="D13" i="128"/>
  <c r="G12" i="128"/>
  <c r="D12" i="128"/>
  <c r="P11" i="128"/>
  <c r="G11" i="128"/>
  <c r="D11" i="128"/>
  <c r="O10" i="128"/>
  <c r="G10" i="128"/>
  <c r="G9" i="128"/>
  <c r="G8" i="128"/>
  <c r="P5" i="128"/>
  <c r="H5" i="128"/>
  <c r="E5" i="128"/>
  <c r="I2" i="128"/>
  <c r="B2" i="128"/>
  <c r="I1" i="128"/>
  <c r="B1" i="128"/>
  <c r="C85" i="127"/>
  <c r="C84" i="127"/>
  <c r="C82" i="127"/>
  <c r="C80" i="127"/>
  <c r="D77" i="127"/>
  <c r="F72" i="127"/>
  <c r="F73" i="127"/>
  <c r="F74" i="127"/>
  <c r="B70" i="127"/>
  <c r="B69" i="127"/>
  <c r="B68" i="127"/>
  <c r="B67" i="127"/>
  <c r="B59" i="127"/>
  <c r="C26" i="127"/>
  <c r="E22" i="127"/>
  <c r="D21" i="127"/>
  <c r="I19" i="127"/>
  <c r="C19" i="127"/>
  <c r="G16" i="127"/>
  <c r="C16" i="127"/>
  <c r="G14" i="127"/>
  <c r="D14" i="127"/>
  <c r="G13" i="127"/>
  <c r="D13" i="127"/>
  <c r="G12" i="127"/>
  <c r="D12" i="127"/>
  <c r="P11" i="127"/>
  <c r="G11" i="127"/>
  <c r="D11" i="127"/>
  <c r="O10" i="127"/>
  <c r="G10" i="127"/>
  <c r="G9" i="127"/>
  <c r="G8" i="127"/>
  <c r="P5" i="127"/>
  <c r="H5" i="127"/>
  <c r="E5" i="127"/>
  <c r="I2" i="127"/>
  <c r="B2" i="127"/>
  <c r="I1" i="127"/>
  <c r="B1" i="127"/>
  <c r="C85" i="126"/>
  <c r="C84" i="126"/>
  <c r="C82" i="126"/>
  <c r="C80" i="126"/>
  <c r="D77" i="126"/>
  <c r="F72" i="126"/>
  <c r="F73" i="126"/>
  <c r="F74" i="126"/>
  <c r="B70" i="126"/>
  <c r="B69" i="126"/>
  <c r="B68" i="126"/>
  <c r="B67" i="126"/>
  <c r="B59" i="126"/>
  <c r="C26" i="126"/>
  <c r="E22" i="126"/>
  <c r="D21" i="126"/>
  <c r="I19" i="126"/>
  <c r="C19" i="126"/>
  <c r="G16" i="126"/>
  <c r="C16" i="126"/>
  <c r="G14" i="126"/>
  <c r="D14" i="126"/>
  <c r="G13" i="126"/>
  <c r="D13" i="126"/>
  <c r="G12" i="126"/>
  <c r="D12" i="126"/>
  <c r="P11" i="126"/>
  <c r="G11" i="126"/>
  <c r="D11" i="126"/>
  <c r="O10" i="126"/>
  <c r="G10" i="126"/>
  <c r="G9" i="126"/>
  <c r="G8" i="126"/>
  <c r="P5" i="126"/>
  <c r="H5" i="126"/>
  <c r="E5" i="126"/>
  <c r="I2" i="126"/>
  <c r="B2" i="126"/>
  <c r="I1" i="126"/>
  <c r="B1" i="126"/>
  <c r="C85" i="125"/>
  <c r="C84" i="125"/>
  <c r="C82" i="125"/>
  <c r="C80" i="125"/>
  <c r="D77" i="125"/>
  <c r="F72" i="125"/>
  <c r="F73" i="125"/>
  <c r="F74" i="125"/>
  <c r="B70" i="125"/>
  <c r="B69" i="125"/>
  <c r="B68" i="125"/>
  <c r="B67" i="125"/>
  <c r="B59" i="125"/>
  <c r="C26" i="125"/>
  <c r="E22" i="125"/>
  <c r="D21" i="125"/>
  <c r="I19" i="125"/>
  <c r="C19" i="125"/>
  <c r="G16" i="125"/>
  <c r="C16" i="125"/>
  <c r="G14" i="125"/>
  <c r="D14" i="125"/>
  <c r="G13" i="125"/>
  <c r="D13" i="125"/>
  <c r="G12" i="125"/>
  <c r="D12" i="125"/>
  <c r="P11" i="125"/>
  <c r="G11" i="125"/>
  <c r="D11" i="125"/>
  <c r="O10" i="125"/>
  <c r="G10" i="125"/>
  <c r="G9" i="125"/>
  <c r="G8" i="125"/>
  <c r="P5" i="125"/>
  <c r="H5" i="125"/>
  <c r="E5" i="125"/>
  <c r="I2" i="125"/>
  <c r="B2" i="125"/>
  <c r="I1" i="125"/>
  <c r="B1" i="125"/>
  <c r="C85" i="124"/>
  <c r="C84" i="124"/>
  <c r="C82" i="124"/>
  <c r="C80" i="124"/>
  <c r="D77" i="124"/>
  <c r="F72" i="124"/>
  <c r="F73" i="124"/>
  <c r="F74" i="124"/>
  <c r="B70" i="124"/>
  <c r="B69" i="124"/>
  <c r="B68" i="124"/>
  <c r="B67" i="124"/>
  <c r="B59" i="124"/>
  <c r="C26" i="124"/>
  <c r="E22" i="124"/>
  <c r="D21" i="124"/>
  <c r="I19" i="124"/>
  <c r="C19" i="124"/>
  <c r="G16" i="124"/>
  <c r="C16" i="124"/>
  <c r="G14" i="124"/>
  <c r="D14" i="124"/>
  <c r="G13" i="124"/>
  <c r="D13" i="124"/>
  <c r="G12" i="124"/>
  <c r="D12" i="124"/>
  <c r="P11" i="124"/>
  <c r="G11" i="124"/>
  <c r="D11" i="124"/>
  <c r="O10" i="124"/>
  <c r="G10" i="124"/>
  <c r="G9" i="124"/>
  <c r="G8" i="124"/>
  <c r="P5" i="124"/>
  <c r="H5" i="124"/>
  <c r="E5" i="124"/>
  <c r="I2" i="124"/>
  <c r="B2" i="124"/>
  <c r="I1" i="124"/>
  <c r="B1" i="124"/>
  <c r="C85" i="123"/>
  <c r="C84" i="123"/>
  <c r="C82" i="123"/>
  <c r="C80" i="123"/>
  <c r="D77" i="123"/>
  <c r="F72" i="123"/>
  <c r="F73" i="123"/>
  <c r="F74" i="123"/>
  <c r="B70" i="123"/>
  <c r="B69" i="123"/>
  <c r="B68" i="123"/>
  <c r="B67" i="123"/>
  <c r="B59" i="123"/>
  <c r="C26" i="123"/>
  <c r="E22" i="123"/>
  <c r="D21" i="123"/>
  <c r="I19" i="123"/>
  <c r="C19" i="123"/>
  <c r="G16" i="123"/>
  <c r="C16" i="123"/>
  <c r="G14" i="123"/>
  <c r="D14" i="123"/>
  <c r="G13" i="123"/>
  <c r="D13" i="123"/>
  <c r="G12" i="123"/>
  <c r="D12" i="123"/>
  <c r="P11" i="123"/>
  <c r="G11" i="123"/>
  <c r="D11" i="123"/>
  <c r="O10" i="123"/>
  <c r="G10" i="123"/>
  <c r="G9" i="123"/>
  <c r="G8" i="123"/>
  <c r="P5" i="123"/>
  <c r="H5" i="123"/>
  <c r="E5" i="123"/>
  <c r="I2" i="123"/>
  <c r="B2" i="123"/>
  <c r="I1" i="123"/>
  <c r="B1" i="123"/>
  <c r="C85" i="122"/>
  <c r="C84" i="122"/>
  <c r="C82" i="122"/>
  <c r="C80" i="122"/>
  <c r="D77" i="122"/>
  <c r="F72" i="122"/>
  <c r="F73" i="122"/>
  <c r="F74" i="122"/>
  <c r="B70" i="122"/>
  <c r="B69" i="122"/>
  <c r="B68" i="122"/>
  <c r="B67" i="122"/>
  <c r="B59" i="122"/>
  <c r="C26" i="122"/>
  <c r="E22" i="122"/>
  <c r="D21" i="122"/>
  <c r="I19" i="122"/>
  <c r="C19" i="122"/>
  <c r="G16" i="122"/>
  <c r="C16" i="122"/>
  <c r="G14" i="122"/>
  <c r="D14" i="122"/>
  <c r="G13" i="122"/>
  <c r="D13" i="122"/>
  <c r="G12" i="122"/>
  <c r="D12" i="122"/>
  <c r="P11" i="122"/>
  <c r="G11" i="122"/>
  <c r="D11" i="122"/>
  <c r="O10" i="122"/>
  <c r="G10" i="122"/>
  <c r="G9" i="122"/>
  <c r="G8" i="122"/>
  <c r="P5" i="122"/>
  <c r="H5" i="122"/>
  <c r="E5" i="122"/>
  <c r="I2" i="122"/>
  <c r="B2" i="122"/>
  <c r="I1" i="122"/>
  <c r="B1" i="122"/>
  <c r="C85" i="121"/>
  <c r="C84" i="121"/>
  <c r="C82" i="121"/>
  <c r="C80" i="121"/>
  <c r="D77" i="121"/>
  <c r="F72" i="121"/>
  <c r="F73" i="121"/>
  <c r="F74" i="121"/>
  <c r="B70" i="121"/>
  <c r="B69" i="121"/>
  <c r="B68" i="121"/>
  <c r="B67" i="121"/>
  <c r="B59" i="121"/>
  <c r="C26" i="121"/>
  <c r="E22" i="121"/>
  <c r="D21" i="121"/>
  <c r="I19" i="121"/>
  <c r="C19" i="121"/>
  <c r="G16" i="121"/>
  <c r="C16" i="121"/>
  <c r="G14" i="121"/>
  <c r="D14" i="121"/>
  <c r="G13" i="121"/>
  <c r="D13" i="121"/>
  <c r="G12" i="121"/>
  <c r="D12" i="121"/>
  <c r="P11" i="121"/>
  <c r="G11" i="121"/>
  <c r="D11" i="121"/>
  <c r="O10" i="121"/>
  <c r="G10" i="121"/>
  <c r="G9" i="121"/>
  <c r="G8" i="121"/>
  <c r="P5" i="121"/>
  <c r="H5" i="121"/>
  <c r="E5" i="121"/>
  <c r="I2" i="121"/>
  <c r="B2" i="121"/>
  <c r="I1" i="121"/>
  <c r="B1" i="121"/>
  <c r="C85" i="120"/>
  <c r="C84" i="120"/>
  <c r="C82" i="120"/>
  <c r="C80" i="120"/>
  <c r="D77" i="120"/>
  <c r="F72" i="120"/>
  <c r="F73" i="120"/>
  <c r="F74" i="120"/>
  <c r="B70" i="120"/>
  <c r="B69" i="120"/>
  <c r="B68" i="120"/>
  <c r="B67" i="120"/>
  <c r="B59" i="120"/>
  <c r="C26" i="120"/>
  <c r="E22" i="120"/>
  <c r="D21" i="120"/>
  <c r="I19" i="120"/>
  <c r="C19" i="120"/>
  <c r="G16" i="120"/>
  <c r="C16" i="120"/>
  <c r="G14" i="120"/>
  <c r="D14" i="120"/>
  <c r="G13" i="120"/>
  <c r="D13" i="120"/>
  <c r="G12" i="120"/>
  <c r="D12" i="120"/>
  <c r="P11" i="120"/>
  <c r="G11" i="120"/>
  <c r="D11" i="120"/>
  <c r="O10" i="120"/>
  <c r="G10" i="120"/>
  <c r="G9" i="120"/>
  <c r="G8" i="120"/>
  <c r="P5" i="120"/>
  <c r="H5" i="120"/>
  <c r="E5" i="120"/>
  <c r="I2" i="120"/>
  <c r="B2" i="120"/>
  <c r="I1" i="120"/>
  <c r="B1" i="120"/>
  <c r="C85" i="119"/>
  <c r="C84" i="119"/>
  <c r="C82" i="119"/>
  <c r="C80" i="119"/>
  <c r="D77" i="119"/>
  <c r="F72" i="119"/>
  <c r="F73" i="119"/>
  <c r="F74" i="119"/>
  <c r="B70" i="119"/>
  <c r="B69" i="119"/>
  <c r="B68" i="119"/>
  <c r="B67" i="119"/>
  <c r="B59" i="119"/>
  <c r="C26" i="119"/>
  <c r="E22" i="119"/>
  <c r="D21" i="119"/>
  <c r="I19" i="119"/>
  <c r="C19" i="119"/>
  <c r="G16" i="119"/>
  <c r="C16" i="119"/>
  <c r="G14" i="119"/>
  <c r="D14" i="119"/>
  <c r="G13" i="119"/>
  <c r="D13" i="119"/>
  <c r="G12" i="119"/>
  <c r="D12" i="119"/>
  <c r="P11" i="119"/>
  <c r="G11" i="119"/>
  <c r="D11" i="119"/>
  <c r="O10" i="119"/>
  <c r="G10" i="119"/>
  <c r="G9" i="119"/>
  <c r="G8" i="119"/>
  <c r="P5" i="119"/>
  <c r="H5" i="119"/>
  <c r="E5" i="119"/>
  <c r="I2" i="119"/>
  <c r="B2" i="119"/>
  <c r="I1" i="119"/>
  <c r="B1" i="119"/>
  <c r="C85" i="118"/>
  <c r="C84" i="118"/>
  <c r="C82" i="118"/>
  <c r="C80" i="118"/>
  <c r="D77" i="118"/>
  <c r="F72" i="118"/>
  <c r="F73" i="118"/>
  <c r="F74" i="118"/>
  <c r="B70" i="118"/>
  <c r="B69" i="118"/>
  <c r="B68" i="118"/>
  <c r="B67" i="118"/>
  <c r="B59" i="118"/>
  <c r="C26" i="118"/>
  <c r="E22" i="118"/>
  <c r="D21" i="118"/>
  <c r="I19" i="118"/>
  <c r="C19" i="118"/>
  <c r="G16" i="118"/>
  <c r="C16" i="118"/>
  <c r="G14" i="118"/>
  <c r="D14" i="118"/>
  <c r="G13" i="118"/>
  <c r="D13" i="118"/>
  <c r="G12" i="118"/>
  <c r="D12" i="118"/>
  <c r="P11" i="118"/>
  <c r="G11" i="118"/>
  <c r="D11" i="118"/>
  <c r="O10" i="118"/>
  <c r="G10" i="118"/>
  <c r="G9" i="118"/>
  <c r="G8" i="118"/>
  <c r="P5" i="118"/>
  <c r="H5" i="118"/>
  <c r="E5" i="118"/>
  <c r="I2" i="118"/>
  <c r="B2" i="118"/>
  <c r="I1" i="118"/>
  <c r="B1" i="118"/>
  <c r="C85" i="117"/>
  <c r="C84" i="117"/>
  <c r="C82" i="117"/>
  <c r="C80" i="117"/>
  <c r="D77" i="117"/>
  <c r="F72" i="117"/>
  <c r="F73" i="117"/>
  <c r="F74" i="117"/>
  <c r="B70" i="117"/>
  <c r="B69" i="117"/>
  <c r="B68" i="117"/>
  <c r="B67" i="117"/>
  <c r="B59" i="117"/>
  <c r="C26" i="117"/>
  <c r="E22" i="117"/>
  <c r="D21" i="117"/>
  <c r="I19" i="117"/>
  <c r="C19" i="117"/>
  <c r="G16" i="117"/>
  <c r="C16" i="117"/>
  <c r="G14" i="117"/>
  <c r="D14" i="117"/>
  <c r="G13" i="117"/>
  <c r="D13" i="117"/>
  <c r="G12" i="117"/>
  <c r="D12" i="117"/>
  <c r="P11" i="117"/>
  <c r="G11" i="117"/>
  <c r="D11" i="117"/>
  <c r="O10" i="117"/>
  <c r="G10" i="117"/>
  <c r="G9" i="117"/>
  <c r="G8" i="117"/>
  <c r="P5" i="117"/>
  <c r="H5" i="117"/>
  <c r="E5" i="117"/>
  <c r="I2" i="117"/>
  <c r="B2" i="117"/>
  <c r="I1" i="117"/>
  <c r="B1" i="117"/>
  <c r="C85" i="116"/>
  <c r="C84" i="116"/>
  <c r="C82" i="116"/>
  <c r="C80" i="116"/>
  <c r="D77" i="116"/>
  <c r="F72" i="116"/>
  <c r="F73" i="116"/>
  <c r="F74" i="116"/>
  <c r="B70" i="116"/>
  <c r="B69" i="116"/>
  <c r="B68" i="116"/>
  <c r="B67" i="116"/>
  <c r="B59" i="116"/>
  <c r="C26" i="116"/>
  <c r="E22" i="116"/>
  <c r="D21" i="116"/>
  <c r="I19" i="116"/>
  <c r="C19" i="116"/>
  <c r="G16" i="116"/>
  <c r="C16" i="116"/>
  <c r="G14" i="116"/>
  <c r="D14" i="116"/>
  <c r="G13" i="116"/>
  <c r="D13" i="116"/>
  <c r="G12" i="116"/>
  <c r="D12" i="116"/>
  <c r="P11" i="116"/>
  <c r="G11" i="116"/>
  <c r="D11" i="116"/>
  <c r="O10" i="116"/>
  <c r="G10" i="116"/>
  <c r="G9" i="116"/>
  <c r="G8" i="116"/>
  <c r="P5" i="116"/>
  <c r="H5" i="116"/>
  <c r="E5" i="116"/>
  <c r="I2" i="116"/>
  <c r="B2" i="116"/>
  <c r="I1" i="116"/>
  <c r="B1" i="116"/>
  <c r="C85" i="115"/>
  <c r="C84" i="115"/>
  <c r="C82" i="115"/>
  <c r="C80" i="115"/>
  <c r="D77" i="115"/>
  <c r="F72" i="115"/>
  <c r="F73" i="115"/>
  <c r="F74" i="115"/>
  <c r="B70" i="115"/>
  <c r="B69" i="115"/>
  <c r="B68" i="115"/>
  <c r="B67" i="115"/>
  <c r="B59" i="115"/>
  <c r="C26" i="115"/>
  <c r="E22" i="115"/>
  <c r="D21" i="115"/>
  <c r="I19" i="115"/>
  <c r="C19" i="115"/>
  <c r="G16" i="115"/>
  <c r="C16" i="115"/>
  <c r="G14" i="115"/>
  <c r="D14" i="115"/>
  <c r="G13" i="115"/>
  <c r="D13" i="115"/>
  <c r="G12" i="115"/>
  <c r="D12" i="115"/>
  <c r="P11" i="115"/>
  <c r="G11" i="115"/>
  <c r="D11" i="115"/>
  <c r="O10" i="115"/>
  <c r="G10" i="115"/>
  <c r="G9" i="115"/>
  <c r="G8" i="115"/>
  <c r="P5" i="115"/>
  <c r="H5" i="115"/>
  <c r="E5" i="115"/>
  <c r="I2" i="115"/>
  <c r="B2" i="115"/>
  <c r="I1" i="115"/>
  <c r="B1" i="115"/>
  <c r="C85" i="114"/>
  <c r="C84" i="114"/>
  <c r="C82" i="114"/>
  <c r="C80" i="114"/>
  <c r="D77" i="114"/>
  <c r="F72" i="114"/>
  <c r="F73" i="114"/>
  <c r="F74" i="114"/>
  <c r="B70" i="114"/>
  <c r="B69" i="114"/>
  <c r="B68" i="114"/>
  <c r="B67" i="114"/>
  <c r="B59" i="114"/>
  <c r="C26" i="114"/>
  <c r="E22" i="114"/>
  <c r="D21" i="114"/>
  <c r="I19" i="114"/>
  <c r="C19" i="114"/>
  <c r="G16" i="114"/>
  <c r="C16" i="114"/>
  <c r="G14" i="114"/>
  <c r="D14" i="114"/>
  <c r="G13" i="114"/>
  <c r="D13" i="114"/>
  <c r="G12" i="114"/>
  <c r="D12" i="114"/>
  <c r="P11" i="114"/>
  <c r="G11" i="114"/>
  <c r="D11" i="114"/>
  <c r="O10" i="114"/>
  <c r="G10" i="114"/>
  <c r="G9" i="114"/>
  <c r="G8" i="114"/>
  <c r="P5" i="114"/>
  <c r="H5" i="114"/>
  <c r="E5" i="114"/>
  <c r="I2" i="114"/>
  <c r="B2" i="114"/>
  <c r="I1" i="114"/>
  <c r="B1" i="114"/>
  <c r="C85" i="113"/>
  <c r="C84" i="113"/>
  <c r="C82" i="113"/>
  <c r="C80" i="113"/>
  <c r="D77" i="113"/>
  <c r="F72" i="113"/>
  <c r="F73" i="113"/>
  <c r="F74" i="113"/>
  <c r="B70" i="113"/>
  <c r="B69" i="113"/>
  <c r="B68" i="113"/>
  <c r="B67" i="113"/>
  <c r="B59" i="113"/>
  <c r="C26" i="113"/>
  <c r="E22" i="113"/>
  <c r="D21" i="113"/>
  <c r="I19" i="113"/>
  <c r="C19" i="113"/>
  <c r="G16" i="113"/>
  <c r="C16" i="113"/>
  <c r="G14" i="113"/>
  <c r="D14" i="113"/>
  <c r="G13" i="113"/>
  <c r="D13" i="113"/>
  <c r="G12" i="113"/>
  <c r="D12" i="113"/>
  <c r="P11" i="113"/>
  <c r="G11" i="113"/>
  <c r="D11" i="113"/>
  <c r="O10" i="113"/>
  <c r="G10" i="113"/>
  <c r="G9" i="113"/>
  <c r="G8" i="113"/>
  <c r="P5" i="113"/>
  <c r="E5" i="113"/>
  <c r="I2" i="113"/>
  <c r="B2" i="113"/>
  <c r="I1" i="113"/>
  <c r="B1" i="113"/>
  <c r="C85" i="112"/>
  <c r="C84" i="112"/>
  <c r="C82" i="112"/>
  <c r="C80" i="112"/>
  <c r="D77" i="112"/>
  <c r="F72" i="112"/>
  <c r="F73" i="112"/>
  <c r="F74" i="112"/>
  <c r="B70" i="112"/>
  <c r="B69" i="112"/>
  <c r="B68" i="112"/>
  <c r="B67" i="112"/>
  <c r="B59" i="112"/>
  <c r="C26" i="112"/>
  <c r="E22" i="112"/>
  <c r="D21" i="112"/>
  <c r="I19" i="112"/>
  <c r="C19" i="112"/>
  <c r="G16" i="112"/>
  <c r="C16" i="112"/>
  <c r="G14" i="112"/>
  <c r="D14" i="112"/>
  <c r="G13" i="112"/>
  <c r="D13" i="112"/>
  <c r="G12" i="112"/>
  <c r="D12" i="112"/>
  <c r="P11" i="112"/>
  <c r="G11" i="112"/>
  <c r="D11" i="112"/>
  <c r="O10" i="112"/>
  <c r="G10" i="112"/>
  <c r="G9" i="112"/>
  <c r="G8" i="112"/>
  <c r="P5" i="112"/>
  <c r="H5" i="112"/>
  <c r="E5" i="112"/>
  <c r="I2" i="112"/>
  <c r="B2" i="112"/>
  <c r="I1" i="112"/>
  <c r="B1" i="112"/>
  <c r="C85" i="111"/>
  <c r="C84" i="111"/>
  <c r="C82" i="111"/>
  <c r="C80" i="111"/>
  <c r="D77" i="111"/>
  <c r="F72" i="111"/>
  <c r="F73" i="111"/>
  <c r="F74" i="111"/>
  <c r="B70" i="111"/>
  <c r="B69" i="111"/>
  <c r="B68" i="111"/>
  <c r="B67" i="111"/>
  <c r="B59" i="111"/>
  <c r="C26" i="111"/>
  <c r="E22" i="111"/>
  <c r="D21" i="111"/>
  <c r="I19" i="111"/>
  <c r="C19" i="111"/>
  <c r="G16" i="111"/>
  <c r="C16" i="111"/>
  <c r="G14" i="111"/>
  <c r="D14" i="111"/>
  <c r="G13" i="111"/>
  <c r="D13" i="111"/>
  <c r="G12" i="111"/>
  <c r="D12" i="111"/>
  <c r="P11" i="111"/>
  <c r="G11" i="111"/>
  <c r="D11" i="111"/>
  <c r="O10" i="111"/>
  <c r="G10" i="111"/>
  <c r="G9" i="111"/>
  <c r="G8" i="111"/>
  <c r="P5" i="111"/>
  <c r="H5" i="111"/>
  <c r="E5" i="111"/>
  <c r="I2" i="111"/>
  <c r="B2" i="111"/>
  <c r="I1" i="111"/>
  <c r="B1" i="111"/>
  <c r="C85" i="110"/>
  <c r="C84" i="110"/>
  <c r="C82" i="110"/>
  <c r="C80" i="110"/>
  <c r="D77" i="110"/>
  <c r="F72" i="110"/>
  <c r="F73" i="110"/>
  <c r="F74" i="110"/>
  <c r="B70" i="110"/>
  <c r="B69" i="110"/>
  <c r="B68" i="110"/>
  <c r="B67" i="110"/>
  <c r="B59" i="110"/>
  <c r="C26" i="110"/>
  <c r="E22" i="110"/>
  <c r="D21" i="110"/>
  <c r="I19" i="110"/>
  <c r="C19" i="110"/>
  <c r="G16" i="110"/>
  <c r="C16" i="110"/>
  <c r="G14" i="110"/>
  <c r="D14" i="110"/>
  <c r="G13" i="110"/>
  <c r="D13" i="110"/>
  <c r="G12" i="110"/>
  <c r="D12" i="110"/>
  <c r="P11" i="110"/>
  <c r="G11" i="110"/>
  <c r="D11" i="110"/>
  <c r="O10" i="110"/>
  <c r="G10" i="110"/>
  <c r="G9" i="110"/>
  <c r="G8" i="110"/>
  <c r="P5" i="110"/>
  <c r="H5" i="110"/>
  <c r="E5" i="110"/>
  <c r="I2" i="110"/>
  <c r="B2" i="110"/>
  <c r="I1" i="110"/>
  <c r="B1" i="110"/>
  <c r="C85" i="109"/>
  <c r="C84" i="109"/>
  <c r="C82" i="109"/>
  <c r="C80" i="109"/>
  <c r="D77" i="109"/>
  <c r="F72" i="109"/>
  <c r="F73" i="109"/>
  <c r="F74" i="109"/>
  <c r="B70" i="109"/>
  <c r="B69" i="109"/>
  <c r="B68" i="109"/>
  <c r="B67" i="109"/>
  <c r="B59" i="109"/>
  <c r="C26" i="109"/>
  <c r="E22" i="109"/>
  <c r="D21" i="109"/>
  <c r="I19" i="109"/>
  <c r="C19" i="109"/>
  <c r="G16" i="109"/>
  <c r="C16" i="109"/>
  <c r="G14" i="109"/>
  <c r="D14" i="109"/>
  <c r="G13" i="109"/>
  <c r="D13" i="109"/>
  <c r="G12" i="109"/>
  <c r="D12" i="109"/>
  <c r="P11" i="109"/>
  <c r="G11" i="109"/>
  <c r="D11" i="109"/>
  <c r="O10" i="109"/>
  <c r="G10" i="109"/>
  <c r="G9" i="109"/>
  <c r="G8" i="109"/>
  <c r="P5" i="109"/>
  <c r="H5" i="109"/>
  <c r="E5" i="109"/>
  <c r="I2" i="109"/>
  <c r="B2" i="109"/>
  <c r="I1" i="109"/>
  <c r="B1" i="109"/>
  <c r="C85" i="108"/>
  <c r="C84" i="108"/>
  <c r="C82" i="108"/>
  <c r="C80" i="108"/>
  <c r="D77" i="108"/>
  <c r="F72" i="108"/>
  <c r="F73" i="108"/>
  <c r="F74" i="108"/>
  <c r="B70" i="108"/>
  <c r="B69" i="108"/>
  <c r="B68" i="108"/>
  <c r="B67" i="108"/>
  <c r="B59" i="108"/>
  <c r="C26" i="108"/>
  <c r="E22" i="108"/>
  <c r="D21" i="108"/>
  <c r="I19" i="108"/>
  <c r="C19" i="108"/>
  <c r="G16" i="108"/>
  <c r="C16" i="108"/>
  <c r="G14" i="108"/>
  <c r="D14" i="108"/>
  <c r="G13" i="108"/>
  <c r="D13" i="108"/>
  <c r="G12" i="108"/>
  <c r="D12" i="108"/>
  <c r="P11" i="108"/>
  <c r="G11" i="108"/>
  <c r="D11" i="108"/>
  <c r="O10" i="108"/>
  <c r="G10" i="108"/>
  <c r="G9" i="108"/>
  <c r="G8" i="108"/>
  <c r="P5" i="108"/>
  <c r="H5" i="108"/>
  <c r="E5" i="108"/>
  <c r="I2" i="108"/>
  <c r="B2" i="108"/>
  <c r="I1" i="108"/>
  <c r="B1" i="108"/>
  <c r="C85" i="107"/>
  <c r="C84" i="107"/>
  <c r="C82" i="107"/>
  <c r="C80" i="107"/>
  <c r="D77" i="107"/>
  <c r="F72" i="107"/>
  <c r="F73" i="107"/>
  <c r="F74" i="107"/>
  <c r="B70" i="107"/>
  <c r="B69" i="107"/>
  <c r="B68" i="107"/>
  <c r="B67" i="107"/>
  <c r="B59" i="107"/>
  <c r="C26" i="107"/>
  <c r="E22" i="107"/>
  <c r="D21" i="107"/>
  <c r="I19" i="107"/>
  <c r="C19" i="107"/>
  <c r="G16" i="107"/>
  <c r="C16" i="107"/>
  <c r="G14" i="107"/>
  <c r="D14" i="107"/>
  <c r="G13" i="107"/>
  <c r="D13" i="107"/>
  <c r="G12" i="107"/>
  <c r="D12" i="107"/>
  <c r="P11" i="107"/>
  <c r="G11" i="107"/>
  <c r="D11" i="107"/>
  <c r="O10" i="107"/>
  <c r="G10" i="107"/>
  <c r="G9" i="107"/>
  <c r="G8" i="107"/>
  <c r="P5" i="107"/>
  <c r="H5" i="107"/>
  <c r="E5" i="107"/>
  <c r="I2" i="107"/>
  <c r="B2" i="107"/>
  <c r="I1" i="107"/>
  <c r="B1" i="107"/>
  <c r="C85" i="106"/>
  <c r="C84" i="106"/>
  <c r="C82" i="106"/>
  <c r="C80" i="106"/>
  <c r="D77" i="106"/>
  <c r="F72" i="106"/>
  <c r="F73" i="106"/>
  <c r="F74" i="106"/>
  <c r="B70" i="106"/>
  <c r="B69" i="106"/>
  <c r="B68" i="106"/>
  <c r="B67" i="106"/>
  <c r="B59" i="106"/>
  <c r="C26" i="106"/>
  <c r="E22" i="106"/>
  <c r="D21" i="106"/>
  <c r="I19" i="106"/>
  <c r="C19" i="106"/>
  <c r="G16" i="106"/>
  <c r="C16" i="106"/>
  <c r="G14" i="106"/>
  <c r="D14" i="106"/>
  <c r="G13" i="106"/>
  <c r="D13" i="106"/>
  <c r="G12" i="106"/>
  <c r="D12" i="106"/>
  <c r="P11" i="106"/>
  <c r="G11" i="106"/>
  <c r="D11" i="106"/>
  <c r="O10" i="106"/>
  <c r="G10" i="106"/>
  <c r="G9" i="106"/>
  <c r="G8" i="106"/>
  <c r="P5" i="106"/>
  <c r="H5" i="106"/>
  <c r="E5" i="106"/>
  <c r="I2" i="106"/>
  <c r="B2" i="106"/>
  <c r="I1" i="106"/>
  <c r="B1" i="106"/>
  <c r="C85" i="105"/>
  <c r="C84" i="105"/>
  <c r="C82" i="105"/>
  <c r="C80" i="105"/>
  <c r="D77" i="105"/>
  <c r="F72" i="105"/>
  <c r="F73" i="105"/>
  <c r="F74" i="105"/>
  <c r="B70" i="105"/>
  <c r="B69" i="105"/>
  <c r="B68" i="105"/>
  <c r="B67" i="105"/>
  <c r="B59" i="105"/>
  <c r="C26" i="105"/>
  <c r="E22" i="105"/>
  <c r="D21" i="105"/>
  <c r="I19" i="105"/>
  <c r="C19" i="105"/>
  <c r="G16" i="105"/>
  <c r="C16" i="105"/>
  <c r="G14" i="105"/>
  <c r="D14" i="105"/>
  <c r="G13" i="105"/>
  <c r="D13" i="105"/>
  <c r="G12" i="105"/>
  <c r="D12" i="105"/>
  <c r="P11" i="105"/>
  <c r="G11" i="105"/>
  <c r="D11" i="105"/>
  <c r="O10" i="105"/>
  <c r="G10" i="105"/>
  <c r="G9" i="105"/>
  <c r="G8" i="105"/>
  <c r="P5" i="105"/>
  <c r="H5" i="105"/>
  <c r="E5" i="105"/>
  <c r="I2" i="105"/>
  <c r="B2" i="105"/>
  <c r="I1" i="105"/>
  <c r="B1" i="105"/>
  <c r="C85" i="104"/>
  <c r="C84" i="104"/>
  <c r="C82" i="104"/>
  <c r="C80" i="104"/>
  <c r="D77" i="104"/>
  <c r="F72" i="104"/>
  <c r="F73" i="104"/>
  <c r="F74" i="104"/>
  <c r="B70" i="104"/>
  <c r="B69" i="104"/>
  <c r="B68" i="104"/>
  <c r="B67" i="104"/>
  <c r="B59" i="104"/>
  <c r="C26" i="104"/>
  <c r="E22" i="104"/>
  <c r="D21" i="104"/>
  <c r="I19" i="104"/>
  <c r="C19" i="104"/>
  <c r="G16" i="104"/>
  <c r="C16" i="104"/>
  <c r="G14" i="104"/>
  <c r="D14" i="104"/>
  <c r="G13" i="104"/>
  <c r="D13" i="104"/>
  <c r="G12" i="104"/>
  <c r="D12" i="104"/>
  <c r="P11" i="104"/>
  <c r="G11" i="104"/>
  <c r="D11" i="104"/>
  <c r="O10" i="104"/>
  <c r="G10" i="104"/>
  <c r="G9" i="104"/>
  <c r="G8" i="104"/>
  <c r="P5" i="104"/>
  <c r="H5" i="104"/>
  <c r="E5" i="104"/>
  <c r="I2" i="104"/>
  <c r="B2" i="104"/>
  <c r="I1" i="104"/>
  <c r="B1" i="104"/>
  <c r="C85" i="103"/>
  <c r="C84" i="103"/>
  <c r="C82" i="103"/>
  <c r="C80" i="103"/>
  <c r="D77" i="103"/>
  <c r="F72" i="103"/>
  <c r="F73" i="103"/>
  <c r="F74" i="103"/>
  <c r="B70" i="103"/>
  <c r="B69" i="103"/>
  <c r="B68" i="103"/>
  <c r="B67" i="103"/>
  <c r="B59" i="103"/>
  <c r="C26" i="103"/>
  <c r="E22" i="103"/>
  <c r="D21" i="103"/>
  <c r="I19" i="103"/>
  <c r="C19" i="103"/>
  <c r="G16" i="103"/>
  <c r="C16" i="103"/>
  <c r="G14" i="103"/>
  <c r="D14" i="103"/>
  <c r="G13" i="103"/>
  <c r="D13" i="103"/>
  <c r="G12" i="103"/>
  <c r="D12" i="103"/>
  <c r="P11" i="103"/>
  <c r="G11" i="103"/>
  <c r="D11" i="103"/>
  <c r="O10" i="103"/>
  <c r="G10" i="103"/>
  <c r="G9" i="103"/>
  <c r="G8" i="103"/>
  <c r="P5" i="103"/>
  <c r="H5" i="103"/>
  <c r="E5" i="103"/>
  <c r="I2" i="103"/>
  <c r="B2" i="103"/>
  <c r="I1" i="103"/>
  <c r="B1" i="103"/>
  <c r="C85" i="102"/>
  <c r="C84" i="102"/>
  <c r="C82" i="102"/>
  <c r="C80" i="102"/>
  <c r="D77" i="102"/>
  <c r="F72" i="102"/>
  <c r="F73" i="102"/>
  <c r="F74" i="102"/>
  <c r="B70" i="102"/>
  <c r="B69" i="102"/>
  <c r="B68" i="102"/>
  <c r="B67" i="102"/>
  <c r="B59" i="102"/>
  <c r="C26" i="102"/>
  <c r="E22" i="102"/>
  <c r="D21" i="102"/>
  <c r="I19" i="102"/>
  <c r="C19" i="102"/>
  <c r="G16" i="102"/>
  <c r="C16" i="102"/>
  <c r="G14" i="102"/>
  <c r="D14" i="102"/>
  <c r="G13" i="102"/>
  <c r="D13" i="102"/>
  <c r="G12" i="102"/>
  <c r="D12" i="102"/>
  <c r="P11" i="102"/>
  <c r="G11" i="102"/>
  <c r="D11" i="102"/>
  <c r="O10" i="102"/>
  <c r="G10" i="102"/>
  <c r="G9" i="102"/>
  <c r="G8" i="102"/>
  <c r="P5" i="102"/>
  <c r="H5" i="102"/>
  <c r="E5" i="102"/>
  <c r="I2" i="102"/>
  <c r="B2" i="102"/>
  <c r="I1" i="102"/>
  <c r="B1" i="102"/>
  <c r="C85" i="101"/>
  <c r="C84" i="101"/>
  <c r="C82" i="101"/>
  <c r="C80" i="101"/>
  <c r="D77" i="101"/>
  <c r="F72" i="101"/>
  <c r="F73" i="101"/>
  <c r="F74" i="101"/>
  <c r="B70" i="101"/>
  <c r="B69" i="101"/>
  <c r="B68" i="101"/>
  <c r="B67" i="101"/>
  <c r="B59" i="101"/>
  <c r="C26" i="101"/>
  <c r="E22" i="101"/>
  <c r="D21" i="101"/>
  <c r="I19" i="101"/>
  <c r="C19" i="101"/>
  <c r="G16" i="101"/>
  <c r="C16" i="101"/>
  <c r="G14" i="101"/>
  <c r="D14" i="101"/>
  <c r="G13" i="101"/>
  <c r="D13" i="101"/>
  <c r="G12" i="101"/>
  <c r="D12" i="101"/>
  <c r="P11" i="101"/>
  <c r="G11" i="101"/>
  <c r="D11" i="101"/>
  <c r="O10" i="101"/>
  <c r="G10" i="101"/>
  <c r="G9" i="101"/>
  <c r="G8" i="101"/>
  <c r="P5" i="101"/>
  <c r="H5" i="101"/>
  <c r="E5" i="101"/>
  <c r="I2" i="101"/>
  <c r="B2" i="101"/>
  <c r="I1" i="101"/>
  <c r="B1" i="101"/>
  <c r="C85" i="100"/>
  <c r="C84" i="100"/>
  <c r="C82" i="100"/>
  <c r="C80" i="100"/>
  <c r="D77" i="100"/>
  <c r="F72" i="100"/>
  <c r="F73" i="100"/>
  <c r="F74" i="100"/>
  <c r="B70" i="100"/>
  <c r="B69" i="100"/>
  <c r="B68" i="100"/>
  <c r="B67" i="100"/>
  <c r="B59" i="100"/>
  <c r="C26" i="100"/>
  <c r="E22" i="100"/>
  <c r="D21" i="100"/>
  <c r="I19" i="100"/>
  <c r="C19" i="100"/>
  <c r="G16" i="100"/>
  <c r="C16" i="100"/>
  <c r="G14" i="100"/>
  <c r="D14" i="100"/>
  <c r="G13" i="100"/>
  <c r="D13" i="100"/>
  <c r="G12" i="100"/>
  <c r="D12" i="100"/>
  <c r="P11" i="100"/>
  <c r="G11" i="100"/>
  <c r="D11" i="100"/>
  <c r="O10" i="100"/>
  <c r="G10" i="100"/>
  <c r="G9" i="100"/>
  <c r="G8" i="100"/>
  <c r="P5" i="100"/>
  <c r="H5" i="100"/>
  <c r="E5" i="100"/>
  <c r="I2" i="100"/>
  <c r="B2" i="100"/>
  <c r="I1" i="100"/>
  <c r="B1" i="100"/>
  <c r="C85" i="99"/>
  <c r="C84" i="99"/>
  <c r="C82" i="99"/>
  <c r="C80" i="99"/>
  <c r="D77" i="99"/>
  <c r="F72" i="99"/>
  <c r="F73" i="99"/>
  <c r="F74" i="99"/>
  <c r="B70" i="99"/>
  <c r="B69" i="99"/>
  <c r="B68" i="99"/>
  <c r="B67" i="99"/>
  <c r="B59" i="99"/>
  <c r="C26" i="99"/>
  <c r="E22" i="99"/>
  <c r="D21" i="99"/>
  <c r="I19" i="99"/>
  <c r="C19" i="99"/>
  <c r="G16" i="99"/>
  <c r="C16" i="99"/>
  <c r="G14" i="99"/>
  <c r="D14" i="99"/>
  <c r="G13" i="99"/>
  <c r="D13" i="99"/>
  <c r="G12" i="99"/>
  <c r="D12" i="99"/>
  <c r="P11" i="99"/>
  <c r="G11" i="99"/>
  <c r="D11" i="99"/>
  <c r="O10" i="99"/>
  <c r="G10" i="99"/>
  <c r="G9" i="99"/>
  <c r="G8" i="99"/>
  <c r="P5" i="99"/>
  <c r="H5" i="99"/>
  <c r="E5" i="99"/>
  <c r="I2" i="99"/>
  <c r="B2" i="99"/>
  <c r="I1" i="99"/>
  <c r="B1" i="99"/>
  <c r="C85" i="98"/>
  <c r="C84" i="98"/>
  <c r="C82" i="98"/>
  <c r="C80" i="98"/>
  <c r="D77" i="98"/>
  <c r="F72" i="98"/>
  <c r="F73" i="98"/>
  <c r="F74" i="98"/>
  <c r="B70" i="98"/>
  <c r="B69" i="98"/>
  <c r="B68" i="98"/>
  <c r="B67" i="98"/>
  <c r="B59" i="98"/>
  <c r="C26" i="98"/>
  <c r="E22" i="98"/>
  <c r="D21" i="98"/>
  <c r="I19" i="98"/>
  <c r="C19" i="98"/>
  <c r="G16" i="98"/>
  <c r="C16" i="98"/>
  <c r="G14" i="98"/>
  <c r="D14" i="98"/>
  <c r="G13" i="98"/>
  <c r="D13" i="98"/>
  <c r="G12" i="98"/>
  <c r="D12" i="98"/>
  <c r="P11" i="98"/>
  <c r="G11" i="98"/>
  <c r="D11" i="98"/>
  <c r="O10" i="98"/>
  <c r="G10" i="98"/>
  <c r="G9" i="98"/>
  <c r="G8" i="98"/>
  <c r="P5" i="98"/>
  <c r="H5" i="98"/>
  <c r="E5" i="98"/>
  <c r="I2" i="98"/>
  <c r="B2" i="98"/>
  <c r="I1" i="98"/>
  <c r="B1" i="98"/>
  <c r="C85" i="97"/>
  <c r="C84" i="97"/>
  <c r="C82" i="97"/>
  <c r="C80" i="97"/>
  <c r="D77" i="97"/>
  <c r="F72" i="97"/>
  <c r="F73" i="97"/>
  <c r="F74" i="97"/>
  <c r="B70" i="97"/>
  <c r="B69" i="97"/>
  <c r="B68" i="97"/>
  <c r="B67" i="97"/>
  <c r="B59" i="97"/>
  <c r="C26" i="97"/>
  <c r="E22" i="97"/>
  <c r="D21" i="97"/>
  <c r="I19" i="97"/>
  <c r="C19" i="97"/>
  <c r="G16" i="97"/>
  <c r="C16" i="97"/>
  <c r="G14" i="97"/>
  <c r="D14" i="97"/>
  <c r="G13" i="97"/>
  <c r="D13" i="97"/>
  <c r="G12" i="97"/>
  <c r="D12" i="97"/>
  <c r="P11" i="97"/>
  <c r="G11" i="97"/>
  <c r="D11" i="97"/>
  <c r="O10" i="97"/>
  <c r="G10" i="97"/>
  <c r="G9" i="97"/>
  <c r="G8" i="97"/>
  <c r="P5" i="97"/>
  <c r="H5" i="97"/>
  <c r="E5" i="97"/>
  <c r="I2" i="97"/>
  <c r="B2" i="97"/>
  <c r="I1" i="97"/>
  <c r="B1" i="97"/>
  <c r="C85" i="96"/>
  <c r="C84" i="96"/>
  <c r="C82" i="96"/>
  <c r="C80" i="96"/>
  <c r="D77" i="96"/>
  <c r="F72" i="96"/>
  <c r="F73" i="96"/>
  <c r="F74" i="96"/>
  <c r="B70" i="96"/>
  <c r="B69" i="96"/>
  <c r="B68" i="96"/>
  <c r="B67" i="96"/>
  <c r="B59" i="96"/>
  <c r="C26" i="96"/>
  <c r="E22" i="96"/>
  <c r="D21" i="96"/>
  <c r="I19" i="96"/>
  <c r="C19" i="96"/>
  <c r="G16" i="96"/>
  <c r="C16" i="96"/>
  <c r="G14" i="96"/>
  <c r="D14" i="96"/>
  <c r="G13" i="96"/>
  <c r="D13" i="96"/>
  <c r="G12" i="96"/>
  <c r="D12" i="96"/>
  <c r="P11" i="96"/>
  <c r="G11" i="96"/>
  <c r="D11" i="96"/>
  <c r="O10" i="96"/>
  <c r="G10" i="96"/>
  <c r="G9" i="96"/>
  <c r="G8" i="96"/>
  <c r="P5" i="96"/>
  <c r="H5" i="96"/>
  <c r="E5" i="96"/>
  <c r="I2" i="96"/>
  <c r="B2" i="96"/>
  <c r="I1" i="96"/>
  <c r="B1" i="96"/>
  <c r="C85" i="95"/>
  <c r="C84" i="95"/>
  <c r="C82" i="95"/>
  <c r="C80" i="95"/>
  <c r="D77" i="95"/>
  <c r="F72" i="95"/>
  <c r="F73" i="95"/>
  <c r="F74" i="95"/>
  <c r="B70" i="95"/>
  <c r="B69" i="95"/>
  <c r="B68" i="95"/>
  <c r="B67" i="95"/>
  <c r="B59" i="95"/>
  <c r="C26" i="95"/>
  <c r="E22" i="95"/>
  <c r="D21" i="95"/>
  <c r="I19" i="95"/>
  <c r="C19" i="95"/>
  <c r="G16" i="95"/>
  <c r="C16" i="95"/>
  <c r="G14" i="95"/>
  <c r="D14" i="95"/>
  <c r="G13" i="95"/>
  <c r="D13" i="95"/>
  <c r="G12" i="95"/>
  <c r="D12" i="95"/>
  <c r="P11" i="95"/>
  <c r="G11" i="95"/>
  <c r="D11" i="95"/>
  <c r="O10" i="95"/>
  <c r="G10" i="95"/>
  <c r="G9" i="95"/>
  <c r="G8" i="95"/>
  <c r="P5" i="95"/>
  <c r="H5" i="95"/>
  <c r="E5" i="95"/>
  <c r="I2" i="95"/>
  <c r="B2" i="95"/>
  <c r="I1" i="95"/>
  <c r="B1" i="95"/>
  <c r="C85" i="94"/>
  <c r="C84" i="94"/>
  <c r="C82" i="94"/>
  <c r="C80" i="94"/>
  <c r="D77" i="94"/>
  <c r="F72" i="94"/>
  <c r="F73" i="94"/>
  <c r="F74" i="94"/>
  <c r="B70" i="94"/>
  <c r="B69" i="94"/>
  <c r="B68" i="94"/>
  <c r="B67" i="94"/>
  <c r="B59" i="94"/>
  <c r="C26" i="94"/>
  <c r="E22" i="94"/>
  <c r="D21" i="94"/>
  <c r="I19" i="94"/>
  <c r="C19" i="94"/>
  <c r="G16" i="94"/>
  <c r="C16" i="94"/>
  <c r="G14" i="94"/>
  <c r="D14" i="94"/>
  <c r="G13" i="94"/>
  <c r="D13" i="94"/>
  <c r="G12" i="94"/>
  <c r="D12" i="94"/>
  <c r="P11" i="94"/>
  <c r="G11" i="94"/>
  <c r="D11" i="94"/>
  <c r="O10" i="94"/>
  <c r="G10" i="94"/>
  <c r="G9" i="94"/>
  <c r="G8" i="94"/>
  <c r="P5" i="94"/>
  <c r="H5" i="94"/>
  <c r="E5" i="94"/>
  <c r="I2" i="94"/>
  <c r="B2" i="94"/>
  <c r="I1" i="94"/>
  <c r="B1" i="94"/>
  <c r="C85" i="93"/>
  <c r="C84" i="93"/>
  <c r="C82" i="93"/>
  <c r="C80" i="93"/>
  <c r="D77" i="93"/>
  <c r="F72" i="93"/>
  <c r="F73" i="93"/>
  <c r="F74" i="93"/>
  <c r="B70" i="93"/>
  <c r="B69" i="93"/>
  <c r="B68" i="93"/>
  <c r="B67" i="93"/>
  <c r="B59" i="93"/>
  <c r="C26" i="93"/>
  <c r="E22" i="93"/>
  <c r="D21" i="93"/>
  <c r="I19" i="93"/>
  <c r="C19" i="93"/>
  <c r="G16" i="93"/>
  <c r="C16" i="93"/>
  <c r="G14" i="93"/>
  <c r="D14" i="93"/>
  <c r="G13" i="93"/>
  <c r="D13" i="93"/>
  <c r="G12" i="93"/>
  <c r="D12" i="93"/>
  <c r="P11" i="93"/>
  <c r="G11" i="93"/>
  <c r="D11" i="93"/>
  <c r="O10" i="93"/>
  <c r="G10" i="93"/>
  <c r="G9" i="93"/>
  <c r="G8" i="93"/>
  <c r="P5" i="93"/>
  <c r="H5" i="93"/>
  <c r="E5" i="93"/>
  <c r="I2" i="93"/>
  <c r="B2" i="93"/>
  <c r="I1" i="93"/>
  <c r="B1" i="93"/>
  <c r="E5" i="92"/>
  <c r="C85" i="92"/>
  <c r="C84" i="92"/>
  <c r="C82" i="92"/>
  <c r="C80" i="92"/>
  <c r="D77" i="92"/>
  <c r="F72" i="92"/>
  <c r="F73" i="92"/>
  <c r="F74" i="92"/>
  <c r="B70" i="92"/>
  <c r="B69" i="92"/>
  <c r="B68" i="92"/>
  <c r="B67" i="92"/>
  <c r="B59" i="92"/>
  <c r="C26" i="92"/>
  <c r="E22" i="92"/>
  <c r="D21" i="92"/>
  <c r="I19" i="92"/>
  <c r="C19" i="92"/>
  <c r="G16" i="92"/>
  <c r="C16" i="92"/>
  <c r="G14" i="92"/>
  <c r="D14" i="92"/>
  <c r="G13" i="92"/>
  <c r="D13" i="92"/>
  <c r="G12" i="92"/>
  <c r="D12" i="92"/>
  <c r="P11" i="92"/>
  <c r="G11" i="92"/>
  <c r="D11" i="92"/>
  <c r="O10" i="92"/>
  <c r="G10" i="92"/>
  <c r="G9" i="92"/>
  <c r="G8" i="92"/>
  <c r="P5" i="92"/>
  <c r="H5" i="92"/>
  <c r="I2" i="92"/>
  <c r="B2" i="92"/>
  <c r="I1" i="92"/>
  <c r="B1" i="92"/>
  <c r="C85" i="91"/>
  <c r="C84" i="91"/>
  <c r="C82" i="91"/>
  <c r="C80" i="91"/>
  <c r="D77" i="91"/>
  <c r="F72" i="91"/>
  <c r="F73" i="91"/>
  <c r="F74" i="91"/>
  <c r="B70" i="91"/>
  <c r="B69" i="91"/>
  <c r="B68" i="91"/>
  <c r="B67" i="91"/>
  <c r="B59" i="91"/>
  <c r="C26" i="91"/>
  <c r="E22" i="91"/>
  <c r="D21" i="91"/>
  <c r="I19" i="91"/>
  <c r="C19" i="91"/>
  <c r="G16" i="91"/>
  <c r="C16" i="91"/>
  <c r="G14" i="91"/>
  <c r="D14" i="91"/>
  <c r="G13" i="91"/>
  <c r="D13" i="91"/>
  <c r="G12" i="91"/>
  <c r="D12" i="91"/>
  <c r="P11" i="91"/>
  <c r="G11" i="91"/>
  <c r="D11" i="91"/>
  <c r="O10" i="91"/>
  <c r="G10" i="91"/>
  <c r="G9" i="91"/>
  <c r="G8" i="91"/>
  <c r="P5" i="91"/>
  <c r="H5" i="91"/>
  <c r="E5" i="91"/>
  <c r="I2" i="91"/>
  <c r="B2" i="91"/>
  <c r="I1" i="91"/>
  <c r="B1" i="91"/>
  <c r="C85" i="90"/>
  <c r="C84" i="90"/>
  <c r="C82" i="90"/>
  <c r="C80" i="90"/>
  <c r="D77" i="90"/>
  <c r="F72" i="90"/>
  <c r="F73" i="90"/>
  <c r="F74" i="90"/>
  <c r="B70" i="90"/>
  <c r="B69" i="90"/>
  <c r="B68" i="90"/>
  <c r="B67" i="90"/>
  <c r="B59" i="90"/>
  <c r="C26" i="90"/>
  <c r="E22" i="90"/>
  <c r="D21" i="90"/>
  <c r="I19" i="90"/>
  <c r="C19" i="90"/>
  <c r="G16" i="90"/>
  <c r="C16" i="90"/>
  <c r="G14" i="90"/>
  <c r="D14" i="90"/>
  <c r="G13" i="90"/>
  <c r="D13" i="90"/>
  <c r="G12" i="90"/>
  <c r="D12" i="90"/>
  <c r="P11" i="90"/>
  <c r="G11" i="90"/>
  <c r="D11" i="90"/>
  <c r="O10" i="90"/>
  <c r="G10" i="90"/>
  <c r="G9" i="90"/>
  <c r="G8" i="90"/>
  <c r="P5" i="90"/>
  <c r="H5" i="90"/>
  <c r="E5" i="90"/>
  <c r="I2" i="90"/>
  <c r="B2" i="90"/>
  <c r="I1" i="90"/>
  <c r="B1" i="90"/>
  <c r="C85" i="89"/>
  <c r="C84" i="89"/>
  <c r="C82" i="89"/>
  <c r="C80" i="89"/>
  <c r="D77" i="89"/>
  <c r="F72" i="89"/>
  <c r="F73" i="89"/>
  <c r="F74" i="89"/>
  <c r="B70" i="89"/>
  <c r="B69" i="89"/>
  <c r="B68" i="89"/>
  <c r="B67" i="89"/>
  <c r="B59" i="89"/>
  <c r="C26" i="89"/>
  <c r="E22" i="89"/>
  <c r="D21" i="89"/>
  <c r="I19" i="89"/>
  <c r="C19" i="89"/>
  <c r="G16" i="89"/>
  <c r="C16" i="89"/>
  <c r="G14" i="89"/>
  <c r="D14" i="89"/>
  <c r="G13" i="89"/>
  <c r="D13" i="89"/>
  <c r="G12" i="89"/>
  <c r="D12" i="89"/>
  <c r="P11" i="89"/>
  <c r="G11" i="89"/>
  <c r="D11" i="89"/>
  <c r="O10" i="89"/>
  <c r="G10" i="89"/>
  <c r="G9" i="89"/>
  <c r="G8" i="89"/>
  <c r="P5" i="89"/>
  <c r="H5" i="89"/>
  <c r="E5" i="89"/>
  <c r="I2" i="89"/>
  <c r="B2" i="89"/>
  <c r="I1" i="89"/>
  <c r="B1" i="89"/>
  <c r="C85" i="88"/>
  <c r="C84" i="88"/>
  <c r="C82" i="88"/>
  <c r="C80" i="88"/>
  <c r="D77" i="88"/>
  <c r="F72" i="88"/>
  <c r="F73" i="88"/>
  <c r="F74" i="88"/>
  <c r="B70" i="88"/>
  <c r="B69" i="88"/>
  <c r="B68" i="88"/>
  <c r="B67" i="88"/>
  <c r="B59" i="88"/>
  <c r="C26" i="88"/>
  <c r="E22" i="88"/>
  <c r="D21" i="88"/>
  <c r="I19" i="88"/>
  <c r="C19" i="88"/>
  <c r="G16" i="88"/>
  <c r="C16" i="88"/>
  <c r="G14" i="88"/>
  <c r="D14" i="88"/>
  <c r="G13" i="88"/>
  <c r="D13" i="88"/>
  <c r="G12" i="88"/>
  <c r="D12" i="88"/>
  <c r="P11" i="88"/>
  <c r="G11" i="88"/>
  <c r="D11" i="88"/>
  <c r="O10" i="88"/>
  <c r="G10" i="88"/>
  <c r="G9" i="88"/>
  <c r="G8" i="88"/>
  <c r="P5" i="88"/>
  <c r="H5" i="88"/>
  <c r="E5" i="88"/>
  <c r="I2" i="88"/>
  <c r="B2" i="88"/>
  <c r="I1" i="88"/>
  <c r="B1" i="88"/>
  <c r="C85" i="87"/>
  <c r="C84" i="87"/>
  <c r="C82" i="87"/>
  <c r="C80" i="87"/>
  <c r="D77" i="87"/>
  <c r="F72" i="87"/>
  <c r="F73" i="87"/>
  <c r="F74" i="87"/>
  <c r="B70" i="87"/>
  <c r="B69" i="87"/>
  <c r="B68" i="87"/>
  <c r="B67" i="87"/>
  <c r="B59" i="87"/>
  <c r="C26" i="87"/>
  <c r="E22" i="87"/>
  <c r="D21" i="87"/>
  <c r="I19" i="87"/>
  <c r="C19" i="87"/>
  <c r="G16" i="87"/>
  <c r="C16" i="87"/>
  <c r="G14" i="87"/>
  <c r="D14" i="87"/>
  <c r="G13" i="87"/>
  <c r="D13" i="87"/>
  <c r="G12" i="87"/>
  <c r="D12" i="87"/>
  <c r="P11" i="87"/>
  <c r="G11" i="87"/>
  <c r="D11" i="87"/>
  <c r="O10" i="87"/>
  <c r="G10" i="87"/>
  <c r="G9" i="87"/>
  <c r="G8" i="87"/>
  <c r="P5" i="87"/>
  <c r="H5" i="87"/>
  <c r="E5" i="87"/>
  <c r="I2" i="87"/>
  <c r="B2" i="87"/>
  <c r="I1" i="87"/>
  <c r="B1" i="87"/>
  <c r="C85" i="86"/>
  <c r="C84" i="86"/>
  <c r="C82" i="86"/>
  <c r="C80" i="86"/>
  <c r="D77" i="86"/>
  <c r="F72" i="86"/>
  <c r="F73" i="86"/>
  <c r="F74" i="86"/>
  <c r="B70" i="86"/>
  <c r="B69" i="86"/>
  <c r="B68" i="86"/>
  <c r="B67" i="86"/>
  <c r="B59" i="86"/>
  <c r="C26" i="86"/>
  <c r="E22" i="86"/>
  <c r="D21" i="86"/>
  <c r="I19" i="86"/>
  <c r="C19" i="86"/>
  <c r="G16" i="86"/>
  <c r="C16" i="86"/>
  <c r="G14" i="86"/>
  <c r="D14" i="86"/>
  <c r="G13" i="86"/>
  <c r="D13" i="86"/>
  <c r="G12" i="86"/>
  <c r="D12" i="86"/>
  <c r="P11" i="86"/>
  <c r="G11" i="86"/>
  <c r="D11" i="86"/>
  <c r="O10" i="86"/>
  <c r="G10" i="86"/>
  <c r="G9" i="86"/>
  <c r="G8" i="86"/>
  <c r="P5" i="86"/>
  <c r="H5" i="86"/>
  <c r="E5" i="86"/>
  <c r="I2" i="86"/>
  <c r="B2" i="86"/>
  <c r="I1" i="86"/>
  <c r="B1" i="86"/>
  <c r="C85" i="85"/>
  <c r="C84" i="85"/>
  <c r="C82" i="85"/>
  <c r="C80" i="85"/>
  <c r="D77" i="85"/>
  <c r="F72" i="85"/>
  <c r="F73" i="85"/>
  <c r="F74" i="85"/>
  <c r="B70" i="85"/>
  <c r="B69" i="85"/>
  <c r="B68" i="85"/>
  <c r="B67" i="85"/>
  <c r="B59" i="85"/>
  <c r="C26" i="85"/>
  <c r="E22" i="85"/>
  <c r="D21" i="85"/>
  <c r="I19" i="85"/>
  <c r="C19" i="85"/>
  <c r="G16" i="85"/>
  <c r="C16" i="85"/>
  <c r="G14" i="85"/>
  <c r="D14" i="85"/>
  <c r="G13" i="85"/>
  <c r="D13" i="85"/>
  <c r="G12" i="85"/>
  <c r="D12" i="85"/>
  <c r="P11" i="85"/>
  <c r="G11" i="85"/>
  <c r="D11" i="85"/>
  <c r="O10" i="85"/>
  <c r="G10" i="85"/>
  <c r="G9" i="85"/>
  <c r="G8" i="85"/>
  <c r="P5" i="85"/>
  <c r="H5" i="85"/>
  <c r="E5" i="85"/>
  <c r="I2" i="85"/>
  <c r="B2" i="85"/>
  <c r="I1" i="85"/>
  <c r="B1" i="85"/>
  <c r="C85" i="84"/>
  <c r="C84" i="84"/>
  <c r="C82" i="84"/>
  <c r="C80" i="84"/>
  <c r="D77" i="84"/>
  <c r="F72" i="84"/>
  <c r="F73" i="84"/>
  <c r="F74" i="84"/>
  <c r="B70" i="84"/>
  <c r="B69" i="84"/>
  <c r="B68" i="84"/>
  <c r="B67" i="84"/>
  <c r="B59" i="84"/>
  <c r="C26" i="84"/>
  <c r="E22" i="84"/>
  <c r="D21" i="84"/>
  <c r="I19" i="84"/>
  <c r="C19" i="84"/>
  <c r="G16" i="84"/>
  <c r="C16" i="84"/>
  <c r="G14" i="84"/>
  <c r="D14" i="84"/>
  <c r="G13" i="84"/>
  <c r="D13" i="84"/>
  <c r="G12" i="84"/>
  <c r="D12" i="84"/>
  <c r="P11" i="84"/>
  <c r="G11" i="84"/>
  <c r="D11" i="84"/>
  <c r="O10" i="84"/>
  <c r="G10" i="84"/>
  <c r="G9" i="84"/>
  <c r="G8" i="84"/>
  <c r="P5" i="84"/>
  <c r="H5" i="84"/>
  <c r="E5" i="84"/>
  <c r="I2" i="84"/>
  <c r="B2" i="84"/>
  <c r="I1" i="84"/>
  <c r="B1" i="84"/>
  <c r="C85" i="83"/>
  <c r="C84" i="83"/>
  <c r="C82" i="83"/>
  <c r="C80" i="83"/>
  <c r="D77" i="83"/>
  <c r="F72" i="83"/>
  <c r="F73" i="83"/>
  <c r="F74" i="83"/>
  <c r="B70" i="83"/>
  <c r="B69" i="83"/>
  <c r="B68" i="83"/>
  <c r="B67" i="83"/>
  <c r="B59" i="83"/>
  <c r="C26" i="83"/>
  <c r="E22" i="83"/>
  <c r="D21" i="83"/>
  <c r="I19" i="83"/>
  <c r="C19" i="83"/>
  <c r="G16" i="83"/>
  <c r="C16" i="83"/>
  <c r="G14" i="83"/>
  <c r="D14" i="83"/>
  <c r="G13" i="83"/>
  <c r="D13" i="83"/>
  <c r="G12" i="83"/>
  <c r="D12" i="83"/>
  <c r="P11" i="83"/>
  <c r="G11" i="83"/>
  <c r="D11" i="83"/>
  <c r="O10" i="83"/>
  <c r="G10" i="83"/>
  <c r="G9" i="83"/>
  <c r="G8" i="83"/>
  <c r="P5" i="83"/>
  <c r="H5" i="83"/>
  <c r="E5" i="83"/>
  <c r="I2" i="83"/>
  <c r="B2" i="83"/>
  <c r="I1" i="83"/>
  <c r="B1" i="83"/>
  <c r="C85" i="82"/>
  <c r="C84" i="82"/>
  <c r="C82" i="82"/>
  <c r="C80" i="82"/>
  <c r="D77" i="82"/>
  <c r="F72" i="82"/>
  <c r="F73" i="82"/>
  <c r="F74" i="82"/>
  <c r="B70" i="82"/>
  <c r="B69" i="82"/>
  <c r="B68" i="82"/>
  <c r="B67" i="82"/>
  <c r="B59" i="82"/>
  <c r="C26" i="82"/>
  <c r="E22" i="82"/>
  <c r="D21" i="82"/>
  <c r="I19" i="82"/>
  <c r="C19" i="82"/>
  <c r="G16" i="82"/>
  <c r="C16" i="82"/>
  <c r="G14" i="82"/>
  <c r="D14" i="82"/>
  <c r="G13" i="82"/>
  <c r="D13" i="82"/>
  <c r="G12" i="82"/>
  <c r="D12" i="82"/>
  <c r="P11" i="82"/>
  <c r="G11" i="82"/>
  <c r="D11" i="82"/>
  <c r="O10" i="82"/>
  <c r="G10" i="82"/>
  <c r="G9" i="82"/>
  <c r="G8" i="82"/>
  <c r="P5" i="82"/>
  <c r="H5" i="82"/>
  <c r="E5" i="82"/>
  <c r="I2" i="82"/>
  <c r="B2" i="82"/>
  <c r="I1" i="82"/>
  <c r="B1" i="82"/>
  <c r="C80" i="81"/>
  <c r="C85" i="81"/>
  <c r="C84" i="81"/>
  <c r="C82" i="81"/>
  <c r="D77" i="81"/>
  <c r="F72" i="81"/>
  <c r="F73" i="81"/>
  <c r="F74" i="81"/>
  <c r="B70" i="81"/>
  <c r="B69" i="81"/>
  <c r="B68" i="81"/>
  <c r="B67" i="81"/>
  <c r="B59" i="81"/>
  <c r="C26" i="81"/>
  <c r="E22" i="81"/>
  <c r="D21" i="81"/>
  <c r="I19" i="81"/>
  <c r="C19" i="81"/>
  <c r="G16" i="81"/>
  <c r="C16" i="81"/>
  <c r="G14" i="81"/>
  <c r="D14" i="81"/>
  <c r="G13" i="81"/>
  <c r="D13" i="81"/>
  <c r="G12" i="81"/>
  <c r="D12" i="81"/>
  <c r="P11" i="81"/>
  <c r="G11" i="81"/>
  <c r="D11" i="81"/>
  <c r="O10" i="81"/>
  <c r="G10" i="81"/>
  <c r="G9" i="81"/>
  <c r="G8" i="81"/>
  <c r="P5" i="81"/>
  <c r="H5" i="81"/>
  <c r="E5" i="81"/>
  <c r="I2" i="81"/>
  <c r="B2" i="81"/>
  <c r="I1" i="81"/>
  <c r="B1" i="81"/>
  <c r="C85" i="80"/>
  <c r="C84" i="80"/>
  <c r="C82" i="80"/>
  <c r="C80" i="80"/>
  <c r="D77" i="80"/>
  <c r="F72" i="80"/>
  <c r="F73" i="80"/>
  <c r="F74" i="80"/>
  <c r="B70" i="80"/>
  <c r="B69" i="80"/>
  <c r="B68" i="80"/>
  <c r="B67" i="80"/>
  <c r="B59" i="80"/>
  <c r="C26" i="80"/>
  <c r="E22" i="80"/>
  <c r="D21" i="80"/>
  <c r="I19" i="80"/>
  <c r="C19" i="80"/>
  <c r="G16" i="80"/>
  <c r="C16" i="80"/>
  <c r="G14" i="80"/>
  <c r="D14" i="80"/>
  <c r="G13" i="80"/>
  <c r="D13" i="80"/>
  <c r="G12" i="80"/>
  <c r="D12" i="80"/>
  <c r="P11" i="80"/>
  <c r="G11" i="80"/>
  <c r="D11" i="80"/>
  <c r="O10" i="80"/>
  <c r="G10" i="80"/>
  <c r="G9" i="80"/>
  <c r="G8" i="80"/>
  <c r="P5" i="80"/>
  <c r="H5" i="80"/>
  <c r="E5" i="80"/>
  <c r="I2" i="80"/>
  <c r="B2" i="80"/>
  <c r="I1" i="80"/>
  <c r="B1" i="80"/>
  <c r="C85" i="79"/>
  <c r="C84" i="79"/>
  <c r="C82" i="79"/>
  <c r="C80" i="79"/>
  <c r="D77" i="79"/>
  <c r="F72" i="79"/>
  <c r="F73" i="79"/>
  <c r="F74" i="79"/>
  <c r="B70" i="79"/>
  <c r="B69" i="79"/>
  <c r="B68" i="79"/>
  <c r="B67" i="79"/>
  <c r="B59" i="79"/>
  <c r="C26" i="79"/>
  <c r="E22" i="79"/>
  <c r="D21" i="79"/>
  <c r="I19" i="79"/>
  <c r="C19" i="79"/>
  <c r="G16" i="79"/>
  <c r="C16" i="79"/>
  <c r="G14" i="79"/>
  <c r="D14" i="79"/>
  <c r="G13" i="79"/>
  <c r="D13" i="79"/>
  <c r="G12" i="79"/>
  <c r="D12" i="79"/>
  <c r="P11" i="79"/>
  <c r="G11" i="79"/>
  <c r="D11" i="79"/>
  <c r="O10" i="79"/>
  <c r="G10" i="79"/>
  <c r="G9" i="79"/>
  <c r="G8" i="79"/>
  <c r="P5" i="79"/>
  <c r="H5" i="79"/>
  <c r="E5" i="79"/>
  <c r="I2" i="79"/>
  <c r="B2" i="79"/>
  <c r="I1" i="79"/>
  <c r="B1" i="79"/>
  <c r="B1" i="77"/>
  <c r="B1" i="78"/>
  <c r="C85" i="78"/>
  <c r="C84" i="78"/>
  <c r="C82" i="78"/>
  <c r="C80" i="78"/>
  <c r="D77" i="78"/>
  <c r="F72" i="78"/>
  <c r="F73" i="78"/>
  <c r="F74" i="78"/>
  <c r="B70" i="78"/>
  <c r="B69" i="78"/>
  <c r="B68" i="78"/>
  <c r="B67" i="78"/>
  <c r="B59" i="78"/>
  <c r="C26" i="78"/>
  <c r="E22" i="78"/>
  <c r="D21" i="78"/>
  <c r="I19" i="78"/>
  <c r="C19" i="78"/>
  <c r="G16" i="78"/>
  <c r="C16" i="78"/>
  <c r="G14" i="78"/>
  <c r="D14" i="78"/>
  <c r="G13" i="78"/>
  <c r="D13" i="78"/>
  <c r="G12" i="78"/>
  <c r="D12" i="78"/>
  <c r="P11" i="78"/>
  <c r="G11" i="78"/>
  <c r="D11" i="78"/>
  <c r="O10" i="78"/>
  <c r="G10" i="78"/>
  <c r="G9" i="78"/>
  <c r="G8" i="78"/>
  <c r="P5" i="78"/>
  <c r="H5" i="78"/>
  <c r="E5" i="78"/>
  <c r="I2" i="78"/>
  <c r="B2" i="78"/>
  <c r="I1" i="78"/>
  <c r="B59" i="77"/>
  <c r="B2" i="77"/>
  <c r="I2" i="77"/>
  <c r="I1" i="77"/>
  <c r="H5" i="77"/>
  <c r="E5" i="77"/>
  <c r="C85" i="77"/>
  <c r="C84" i="77"/>
  <c r="C82" i="77"/>
  <c r="C80" i="77"/>
  <c r="D77" i="77"/>
  <c r="F72" i="77"/>
  <c r="F73" i="77"/>
  <c r="F74" i="77"/>
  <c r="B70" i="77"/>
  <c r="B69" i="77"/>
  <c r="B68" i="77"/>
  <c r="B67" i="77"/>
  <c r="C26" i="77"/>
  <c r="E22" i="77"/>
  <c r="D21" i="77"/>
  <c r="I19" i="77"/>
  <c r="C19" i="77"/>
  <c r="G16" i="77"/>
  <c r="C16" i="77"/>
  <c r="G14" i="77"/>
  <c r="D14" i="77"/>
  <c r="G13" i="77"/>
  <c r="D13" i="77"/>
  <c r="G12" i="77"/>
  <c r="D12" i="77"/>
  <c r="P11" i="77"/>
  <c r="G11" i="77"/>
  <c r="D11" i="77"/>
  <c r="O10" i="77"/>
  <c r="G10" i="77"/>
  <c r="G9" i="77"/>
  <c r="G8" i="77"/>
  <c r="P5" i="77"/>
  <c r="B5" i="1"/>
  <c r="C5" i="1"/>
  <c r="F72" i="1"/>
  <c r="F73" i="1"/>
  <c r="F74" i="1"/>
  <c r="C82" i="1"/>
  <c r="C85" i="1"/>
  <c r="C80" i="1"/>
  <c r="B6" i="3"/>
  <c r="C84" i="1"/>
  <c r="P5" i="1"/>
  <c r="P11" i="1"/>
  <c r="C26" i="1"/>
  <c r="I19" i="1"/>
  <c r="C19" i="1"/>
  <c r="E22" i="1"/>
  <c r="C16" i="1"/>
  <c r="D21" i="1"/>
  <c r="O10" i="1"/>
  <c r="G16" i="1"/>
  <c r="D18" i="2"/>
  <c r="C18" i="2"/>
  <c r="D17" i="2"/>
  <c r="C17" i="2"/>
  <c r="D15" i="2"/>
  <c r="C15" i="2"/>
  <c r="D14" i="2"/>
  <c r="C14" i="2"/>
  <c r="D12" i="2"/>
  <c r="C12" i="2"/>
  <c r="D11" i="2"/>
  <c r="C11" i="2"/>
  <c r="D9" i="2"/>
  <c r="C9" i="2"/>
  <c r="D8" i="2"/>
  <c r="C8" i="2"/>
  <c r="D77" i="1"/>
  <c r="B70" i="1"/>
  <c r="B69" i="1"/>
  <c r="B68" i="1"/>
  <c r="B67" i="1"/>
  <c r="D14" i="1"/>
  <c r="D13" i="1"/>
  <c r="D12" i="1"/>
  <c r="D11" i="1"/>
  <c r="G14" i="1"/>
  <c r="G13" i="1"/>
  <c r="G11" i="1"/>
  <c r="G10" i="1"/>
  <c r="G9" i="1"/>
  <c r="G8" i="1"/>
  <c r="M72" i="3"/>
  <c r="L72" i="3"/>
  <c r="N72" i="3"/>
  <c r="F72" i="3"/>
  <c r="E72" i="3"/>
  <c r="D72" i="3"/>
  <c r="C72" i="3"/>
  <c r="B72" i="3"/>
  <c r="M71" i="3"/>
  <c r="L71" i="3"/>
  <c r="N71" i="3"/>
  <c r="F71" i="3"/>
  <c r="E71" i="3"/>
  <c r="D71" i="3"/>
  <c r="C71" i="3"/>
  <c r="B71" i="3"/>
  <c r="M70" i="3"/>
  <c r="L70" i="3"/>
  <c r="N70" i="3"/>
  <c r="F70" i="3"/>
  <c r="E70" i="3"/>
  <c r="D70" i="3"/>
  <c r="C70" i="3"/>
  <c r="B70" i="3"/>
  <c r="M69" i="3"/>
  <c r="L69" i="3"/>
  <c r="N69" i="3"/>
  <c r="F69" i="3"/>
  <c r="E69" i="3"/>
  <c r="D69" i="3"/>
  <c r="C69" i="3"/>
  <c r="B69" i="3"/>
  <c r="M68" i="3"/>
  <c r="L68" i="3"/>
  <c r="N68" i="3"/>
  <c r="F68" i="3"/>
  <c r="E68" i="3"/>
  <c r="D68" i="3"/>
  <c r="C68" i="3"/>
  <c r="B68" i="3"/>
  <c r="M67" i="3"/>
  <c r="L67" i="3"/>
  <c r="N67" i="3"/>
  <c r="F67" i="3"/>
  <c r="E67" i="3"/>
  <c r="D67" i="3"/>
  <c r="C67" i="3"/>
  <c r="B67" i="3"/>
  <c r="M66" i="3"/>
  <c r="L66" i="3"/>
  <c r="N66" i="3"/>
  <c r="F66" i="3"/>
  <c r="E66" i="3"/>
  <c r="D66" i="3"/>
  <c r="C66" i="3"/>
  <c r="B66" i="3"/>
  <c r="M65" i="3"/>
  <c r="L65" i="3"/>
  <c r="N65" i="3"/>
  <c r="F65" i="3"/>
  <c r="E65" i="3"/>
  <c r="D65" i="3"/>
  <c r="C65" i="3"/>
  <c r="B65" i="3"/>
  <c r="M64" i="3"/>
  <c r="L64" i="3"/>
  <c r="N64" i="3"/>
  <c r="F64" i="3"/>
  <c r="E64" i="3"/>
  <c r="D64" i="3"/>
  <c r="C64" i="3"/>
  <c r="B64" i="3"/>
  <c r="M63" i="3"/>
  <c r="L63" i="3"/>
  <c r="N63" i="3"/>
  <c r="F63" i="3"/>
  <c r="E63" i="3"/>
  <c r="D63" i="3"/>
  <c r="C63" i="3"/>
  <c r="B63" i="3"/>
  <c r="M62" i="3"/>
  <c r="L62" i="3"/>
  <c r="N62" i="3"/>
  <c r="F62" i="3"/>
  <c r="E62" i="3"/>
  <c r="D62" i="3"/>
  <c r="C62" i="3"/>
  <c r="B62" i="3"/>
  <c r="M61" i="3"/>
  <c r="L61" i="3"/>
  <c r="N61" i="3"/>
  <c r="F61" i="3"/>
  <c r="E61" i="3"/>
  <c r="D61" i="3"/>
  <c r="C61" i="3"/>
  <c r="B61" i="3"/>
  <c r="M60" i="3"/>
  <c r="L60" i="3"/>
  <c r="N60" i="3"/>
  <c r="F60" i="3"/>
  <c r="E60" i="3"/>
  <c r="D60" i="3"/>
  <c r="C60" i="3"/>
  <c r="B60" i="3"/>
  <c r="M59" i="3"/>
  <c r="L59" i="3"/>
  <c r="N59" i="3"/>
  <c r="F59" i="3"/>
  <c r="E59" i="3"/>
  <c r="D59" i="3"/>
  <c r="C59" i="3"/>
  <c r="B59" i="3"/>
  <c r="M58" i="3"/>
  <c r="L58" i="3"/>
  <c r="N58" i="3"/>
  <c r="F58" i="3"/>
  <c r="E58" i="3"/>
  <c r="D58" i="3"/>
  <c r="C58" i="3"/>
  <c r="B58" i="3"/>
  <c r="M57" i="3"/>
  <c r="L57" i="3"/>
  <c r="N57" i="3"/>
  <c r="F57" i="3"/>
  <c r="E57" i="3"/>
  <c r="D57" i="3"/>
  <c r="C57" i="3"/>
  <c r="B57" i="3"/>
  <c r="M56" i="3"/>
  <c r="L56" i="3"/>
  <c r="N56" i="3"/>
  <c r="F56" i="3"/>
  <c r="E56" i="3"/>
  <c r="D56" i="3"/>
  <c r="C56" i="3"/>
  <c r="B56" i="3"/>
  <c r="M55" i="3"/>
  <c r="L55" i="3"/>
  <c r="N55" i="3"/>
  <c r="F55" i="3"/>
  <c r="E55" i="3"/>
  <c r="D55" i="3"/>
  <c r="C55" i="3"/>
  <c r="B55" i="3"/>
  <c r="M54" i="3"/>
  <c r="L54" i="3"/>
  <c r="N54" i="3"/>
  <c r="F54" i="3"/>
  <c r="E54" i="3"/>
  <c r="D54" i="3"/>
  <c r="C54" i="3"/>
  <c r="B54" i="3"/>
  <c r="M53" i="3"/>
  <c r="L53" i="3"/>
  <c r="N53" i="3"/>
  <c r="F53" i="3"/>
  <c r="E53" i="3"/>
  <c r="D53" i="3"/>
  <c r="C53" i="3"/>
  <c r="B53" i="3"/>
  <c r="M52" i="3"/>
  <c r="L52" i="3"/>
  <c r="N52" i="3"/>
  <c r="F52" i="3"/>
  <c r="E52" i="3"/>
  <c r="D52" i="3"/>
  <c r="C52" i="3"/>
  <c r="B52" i="3"/>
  <c r="M51" i="3"/>
  <c r="L51" i="3"/>
  <c r="N51" i="3"/>
  <c r="F51" i="3"/>
  <c r="E51" i="3"/>
  <c r="D51" i="3"/>
  <c r="C51" i="3"/>
  <c r="B51" i="3"/>
  <c r="M50" i="3"/>
  <c r="L50" i="3"/>
  <c r="N50" i="3"/>
  <c r="F50" i="3"/>
  <c r="E50" i="3"/>
  <c r="D50" i="3"/>
  <c r="C50" i="3"/>
  <c r="B50" i="3"/>
  <c r="M49" i="3"/>
  <c r="L49" i="3"/>
  <c r="N49" i="3"/>
  <c r="F49" i="3"/>
  <c r="E49" i="3"/>
  <c r="D49" i="3"/>
  <c r="C49" i="3"/>
  <c r="B49" i="3"/>
  <c r="M48" i="3"/>
  <c r="L48" i="3"/>
  <c r="N48" i="3"/>
  <c r="F48" i="3"/>
  <c r="E48" i="3"/>
  <c r="D48" i="3"/>
  <c r="C48" i="3"/>
  <c r="B48" i="3"/>
  <c r="M47" i="3"/>
  <c r="L47" i="3"/>
  <c r="N47" i="3"/>
  <c r="F47" i="3"/>
  <c r="E47" i="3"/>
  <c r="D47" i="3"/>
  <c r="C47" i="3"/>
  <c r="B47" i="3"/>
  <c r="M46" i="3"/>
  <c r="L46" i="3"/>
  <c r="N46" i="3"/>
  <c r="F46" i="3"/>
  <c r="E46" i="3"/>
  <c r="D46" i="3"/>
  <c r="C46" i="3"/>
  <c r="B46" i="3"/>
  <c r="M45" i="3"/>
  <c r="L45" i="3"/>
  <c r="N45" i="3"/>
  <c r="F45" i="3"/>
  <c r="E45" i="3"/>
  <c r="D45" i="3"/>
  <c r="C45" i="3"/>
  <c r="B45" i="3"/>
  <c r="M44" i="3"/>
  <c r="L44" i="3"/>
  <c r="N44" i="3"/>
  <c r="F44" i="3"/>
  <c r="E44" i="3"/>
  <c r="D44" i="3"/>
  <c r="C44" i="3"/>
  <c r="B44" i="3"/>
  <c r="M43" i="3"/>
  <c r="L43" i="3"/>
  <c r="N43" i="3"/>
  <c r="F43" i="3"/>
  <c r="E43" i="3"/>
  <c r="D43" i="3"/>
  <c r="C43" i="3"/>
  <c r="B43" i="3"/>
  <c r="M42" i="3"/>
  <c r="L42" i="3"/>
  <c r="N42" i="3"/>
  <c r="F42" i="3"/>
  <c r="E42" i="3"/>
  <c r="D42" i="3"/>
  <c r="C42" i="3"/>
  <c r="B42" i="3"/>
  <c r="M41" i="3"/>
  <c r="L41" i="3"/>
  <c r="N41" i="3"/>
  <c r="F41" i="3"/>
  <c r="E41" i="3"/>
  <c r="D41" i="3"/>
  <c r="C41" i="3"/>
  <c r="B41" i="3"/>
  <c r="M40" i="3"/>
  <c r="L40" i="3"/>
  <c r="N40" i="3"/>
  <c r="F40" i="3"/>
  <c r="E40" i="3"/>
  <c r="D40" i="3"/>
  <c r="C40" i="3"/>
  <c r="B40" i="3"/>
  <c r="M39" i="3"/>
  <c r="L39" i="3"/>
  <c r="N39" i="3"/>
  <c r="F39" i="3"/>
  <c r="E39" i="3"/>
  <c r="D39" i="3"/>
  <c r="C39" i="3"/>
  <c r="B39" i="3"/>
  <c r="M38" i="3"/>
  <c r="L38" i="3"/>
  <c r="N38" i="3"/>
  <c r="F38" i="3"/>
  <c r="E38" i="3"/>
  <c r="D38" i="3"/>
  <c r="C38" i="3"/>
  <c r="B38" i="3"/>
  <c r="M37" i="3"/>
  <c r="L37" i="3"/>
  <c r="N37" i="3"/>
  <c r="F37" i="3"/>
  <c r="E37" i="3"/>
  <c r="D37" i="3"/>
  <c r="C37" i="3"/>
  <c r="B37" i="3"/>
  <c r="M36" i="3"/>
  <c r="L36" i="3"/>
  <c r="N36" i="3"/>
  <c r="F36" i="3"/>
  <c r="E36" i="3"/>
  <c r="D36" i="3"/>
  <c r="C36" i="3"/>
  <c r="B36" i="3"/>
  <c r="M35" i="3"/>
  <c r="L35" i="3"/>
  <c r="N35" i="3"/>
  <c r="F35" i="3"/>
  <c r="E35" i="3"/>
  <c r="D35" i="3"/>
  <c r="C35" i="3"/>
  <c r="B35" i="3"/>
  <c r="M34" i="3"/>
  <c r="L34" i="3"/>
  <c r="N34" i="3"/>
  <c r="F34" i="3"/>
  <c r="E34" i="3"/>
  <c r="D34" i="3"/>
  <c r="C34" i="3"/>
  <c r="B34" i="3"/>
  <c r="M33" i="3"/>
  <c r="L33" i="3"/>
  <c r="N33" i="3"/>
  <c r="F33" i="3"/>
  <c r="E33" i="3"/>
  <c r="D33" i="3"/>
  <c r="C33" i="3"/>
  <c r="B33" i="3"/>
  <c r="M32" i="3"/>
  <c r="L32" i="3"/>
  <c r="N32" i="3"/>
  <c r="F32" i="3"/>
  <c r="E32" i="3"/>
  <c r="D32" i="3"/>
  <c r="C32" i="3"/>
  <c r="B32" i="3"/>
  <c r="M31" i="3"/>
  <c r="L31" i="3"/>
  <c r="N31" i="3"/>
  <c r="F31" i="3"/>
  <c r="E31" i="3"/>
  <c r="D31" i="3"/>
  <c r="C31" i="3"/>
  <c r="B31" i="3"/>
  <c r="M30" i="3"/>
  <c r="L30" i="3"/>
  <c r="N30" i="3"/>
  <c r="F30" i="3"/>
  <c r="E30" i="3"/>
  <c r="D30" i="3"/>
  <c r="C30" i="3"/>
  <c r="B30" i="3"/>
  <c r="M29" i="3"/>
  <c r="L29" i="3"/>
  <c r="N29" i="3"/>
  <c r="F29" i="3"/>
  <c r="E29" i="3"/>
  <c r="D29" i="3"/>
  <c r="C29" i="3"/>
  <c r="B29" i="3"/>
  <c r="M28" i="3"/>
  <c r="L28" i="3"/>
  <c r="N28" i="3"/>
  <c r="F28" i="3"/>
  <c r="E28" i="3"/>
  <c r="D28" i="3"/>
  <c r="C28" i="3"/>
  <c r="B28" i="3"/>
  <c r="M27" i="3"/>
  <c r="L27" i="3"/>
  <c r="N27" i="3"/>
  <c r="F27" i="3"/>
  <c r="E27" i="3"/>
  <c r="D27" i="3"/>
  <c r="C27" i="3"/>
  <c r="B27" i="3"/>
  <c r="M26" i="3"/>
  <c r="L26" i="3"/>
  <c r="N26" i="3"/>
  <c r="F26" i="3"/>
  <c r="E26" i="3"/>
  <c r="D26" i="3"/>
  <c r="C26" i="3"/>
  <c r="B26" i="3"/>
  <c r="M25" i="3"/>
  <c r="L25" i="3"/>
  <c r="N25" i="3"/>
  <c r="F25" i="3"/>
  <c r="E25" i="3"/>
  <c r="D25" i="3"/>
  <c r="C25" i="3"/>
  <c r="B25" i="3"/>
  <c r="M24" i="3"/>
  <c r="L24" i="3"/>
  <c r="N24" i="3"/>
  <c r="F24" i="3"/>
  <c r="E24" i="3"/>
  <c r="D24" i="3"/>
  <c r="C24" i="3"/>
  <c r="B24" i="3"/>
  <c r="M23" i="3"/>
  <c r="L23" i="3"/>
  <c r="N23" i="3"/>
  <c r="F23" i="3"/>
  <c r="E23" i="3"/>
  <c r="D23" i="3"/>
  <c r="C23" i="3"/>
  <c r="B23" i="3"/>
  <c r="M22" i="3"/>
  <c r="L22" i="3"/>
  <c r="N22" i="3"/>
  <c r="F22" i="3"/>
  <c r="E22" i="3"/>
  <c r="D22" i="3"/>
  <c r="C22" i="3"/>
  <c r="B22" i="3"/>
  <c r="M21" i="3"/>
  <c r="L21" i="3"/>
  <c r="N21" i="3"/>
  <c r="F21" i="3"/>
  <c r="E21" i="3"/>
  <c r="D21" i="3"/>
  <c r="C21" i="3"/>
  <c r="B21" i="3"/>
  <c r="M20" i="3"/>
  <c r="L20" i="3"/>
  <c r="N20" i="3"/>
  <c r="F20" i="3"/>
  <c r="E20" i="3"/>
  <c r="D20" i="3"/>
  <c r="C20" i="3"/>
  <c r="B20" i="3"/>
  <c r="M19" i="3"/>
  <c r="L19" i="3"/>
  <c r="N19" i="3"/>
  <c r="F19" i="3"/>
  <c r="E19" i="3"/>
  <c r="D19" i="3"/>
  <c r="C19" i="3"/>
  <c r="B19" i="3"/>
  <c r="M18" i="3"/>
  <c r="L18" i="3"/>
  <c r="N18" i="3"/>
  <c r="F18" i="3"/>
  <c r="E18" i="3"/>
  <c r="D18" i="3"/>
  <c r="C18" i="3"/>
  <c r="B18" i="3"/>
  <c r="M17" i="3"/>
  <c r="L17" i="3"/>
  <c r="N17" i="3"/>
  <c r="F17" i="3"/>
  <c r="E17" i="3"/>
  <c r="D17" i="3"/>
  <c r="C17" i="3"/>
  <c r="B17" i="3"/>
  <c r="M16" i="3"/>
  <c r="L16" i="3"/>
  <c r="N16" i="3"/>
  <c r="F16" i="3"/>
  <c r="E16" i="3"/>
  <c r="D16" i="3"/>
  <c r="C16" i="3"/>
  <c r="B16" i="3"/>
  <c r="M15" i="3"/>
  <c r="L15" i="3"/>
  <c r="N15" i="3"/>
  <c r="F15" i="3"/>
  <c r="E15" i="3"/>
  <c r="D15" i="3"/>
  <c r="C15" i="3"/>
  <c r="B15" i="3"/>
  <c r="M14" i="3"/>
  <c r="L14" i="3"/>
  <c r="N14" i="3"/>
  <c r="F14" i="3"/>
  <c r="E14" i="3"/>
  <c r="D14" i="3"/>
  <c r="C14" i="3"/>
  <c r="B14" i="3"/>
  <c r="M13" i="3"/>
  <c r="L13" i="3"/>
  <c r="N13" i="3"/>
  <c r="F13" i="3"/>
  <c r="E13" i="3"/>
  <c r="D13" i="3"/>
  <c r="C13" i="3"/>
  <c r="B13" i="3"/>
  <c r="M12" i="3"/>
  <c r="L12" i="3"/>
  <c r="N12" i="3"/>
  <c r="F12" i="3"/>
  <c r="E12" i="3"/>
  <c r="D12" i="3"/>
  <c r="C12" i="3"/>
  <c r="B12" i="3"/>
  <c r="M11" i="3"/>
  <c r="L11" i="3"/>
  <c r="N11" i="3"/>
  <c r="F11" i="3"/>
  <c r="E11" i="3"/>
  <c r="D11" i="3"/>
  <c r="C11" i="3"/>
  <c r="B11" i="3"/>
  <c r="M10" i="3"/>
  <c r="L10" i="3"/>
  <c r="N10" i="3"/>
  <c r="F10" i="3"/>
  <c r="E10" i="3"/>
  <c r="D10" i="3"/>
  <c r="C10" i="3"/>
  <c r="B10" i="3"/>
  <c r="K9" i="3"/>
  <c r="M9" i="3"/>
  <c r="G9" i="3"/>
  <c r="H9" i="3"/>
  <c r="I9" i="3"/>
  <c r="J9" i="3"/>
  <c r="L9" i="3"/>
  <c r="N9" i="3"/>
  <c r="F9" i="3"/>
  <c r="E9" i="3"/>
  <c r="D9" i="3"/>
  <c r="C9" i="3"/>
  <c r="B9" i="3"/>
</calcChain>
</file>

<file path=xl/sharedStrings.xml><?xml version="1.0" encoding="utf-8"?>
<sst xmlns="http://schemas.openxmlformats.org/spreadsheetml/2006/main" count="3638" uniqueCount="127">
  <si>
    <t>Average:</t>
  </si>
  <si>
    <t>For the report:</t>
  </si>
  <si>
    <t>uncertainty</t>
  </si>
  <si>
    <t>deviation from avg.</t>
  </si>
  <si>
    <t>Avg. truncated to the hundredths:</t>
  </si>
  <si>
    <t>ethanol</t>
  </si>
  <si>
    <t>methanol</t>
  </si>
  <si>
    <t>isopropanol</t>
  </si>
  <si>
    <t>acetone</t>
  </si>
  <si>
    <t>Uncertainty look-up table</t>
  </si>
  <si>
    <t>g/dl</t>
  </si>
  <si>
    <t>Ethanol</t>
  </si>
  <si>
    <t>BAC Verifier Acceptance Range</t>
  </si>
  <si>
    <t>Methanol Isopropanol Acetone</t>
  </si>
  <si>
    <t>low</t>
  </si>
  <si>
    <t>high</t>
  </si>
  <si>
    <t>Summary of BAC results for uncertainty data collection.</t>
  </si>
  <si>
    <t>Value 1</t>
  </si>
  <si>
    <t>Value 2</t>
  </si>
  <si>
    <t>Value 3</t>
  </si>
  <si>
    <t>Value 4</t>
  </si>
  <si>
    <t>(Each row is a case's data)</t>
  </si>
  <si>
    <t>sample</t>
  </si>
  <si>
    <t>unc.</t>
  </si>
  <si>
    <t>avg.</t>
  </si>
  <si>
    <t>unc. %</t>
  </si>
  <si>
    <t>Date last updated</t>
  </si>
  <si>
    <t>Days until notification</t>
  </si>
  <si>
    <t>Comments:</t>
  </si>
  <si>
    <t>Hide this row and below</t>
  </si>
  <si>
    <t>Other vol.? response list</t>
  </si>
  <si>
    <t>x</t>
  </si>
  <si>
    <t>Toluene</t>
  </si>
  <si>
    <t>Ether</t>
  </si>
  <si>
    <t>Hexane</t>
  </si>
  <si>
    <t>Other vol. id'd list</t>
  </si>
  <si>
    <t>1,1-Difluoroethane</t>
  </si>
  <si>
    <t>Laboratory Case #:</t>
  </si>
  <si>
    <t>Item #:</t>
  </si>
  <si>
    <t>&lt;0.01 check (1/0)</t>
  </si>
  <si>
    <t>hide this column</t>
  </si>
  <si>
    <t>result</t>
  </si>
  <si>
    <t>No alcohol detected?</t>
  </si>
  <si>
    <t>("x" if applies)</t>
  </si>
  <si>
    <t>Analyst:</t>
  </si>
  <si>
    <t>analyst_list</t>
  </si>
  <si>
    <t>Alford, Kylie</t>
  </si>
  <si>
    <t>Barra, Kathleen</t>
  </si>
  <si>
    <t>Bell, Cierra</t>
  </si>
  <si>
    <t>Busto, Kaitlynn</t>
  </si>
  <si>
    <t>Cosme, Erin</t>
  </si>
  <si>
    <t>Deeds, Megan</t>
  </si>
  <si>
    <t>Douthwaite, Stephanie</t>
  </si>
  <si>
    <t>Gardner, Paige</t>
  </si>
  <si>
    <t>Gordon, Shannon</t>
  </si>
  <si>
    <t>Joncich, Aaron</t>
  </si>
  <si>
    <t>Keeler, Megan</t>
  </si>
  <si>
    <t>Lewallen, Wayne</t>
  </si>
  <si>
    <t>Morse, Bryan</t>
  </si>
  <si>
    <t>O'Connell, Danielle</t>
  </si>
  <si>
    <t>Page, Alyssa</t>
  </si>
  <si>
    <t>Piwowar, Mike</t>
  </si>
  <si>
    <t>Raschka, Kristi</t>
  </si>
  <si>
    <t>Reinbold, Curtis</t>
  </si>
  <si>
    <t>Rowland, Amber</t>
  </si>
  <si>
    <t>Simms, Megan</t>
  </si>
  <si>
    <t>Thornton, Melanie</t>
  </si>
  <si>
    <t>Travatello, Briana</t>
  </si>
  <si>
    <t>Yang, Kayla</t>
  </si>
  <si>
    <t>Add analyst's names in the cells to the right</t>
  </si>
  <si>
    <t>Matrix list</t>
  </si>
  <si>
    <t>blood</t>
  </si>
  <si>
    <t>urine</t>
  </si>
  <si>
    <t>serum</t>
  </si>
  <si>
    <t>Results: g/dl (0.xxxx)</t>
  </si>
  <si>
    <t>analyte values filled in?</t>
  </si>
  <si>
    <t>Potential reporting statements:</t>
  </si>
  <si>
    <t>serum conversion</t>
  </si>
  <si>
    <t>acetone…</t>
  </si>
  <si>
    <t>negative alcohol…</t>
  </si>
  <si>
    <t>serum…</t>
  </si>
  <si>
    <t>positive alcohol…</t>
  </si>
  <si>
    <t>If a volatile was requested but not identified, list below:</t>
  </si>
  <si>
    <t>volatile ID'd…</t>
  </si>
  <si>
    <t>vol. request, no ID…</t>
  </si>
  <si>
    <t>List other volatile identified:</t>
  </si>
  <si>
    <t>Result values and calculation notes:</t>
  </si>
  <si>
    <t>Dispositions</t>
  </si>
  <si>
    <t xml:space="preserve"> </t>
  </si>
  <si>
    <t>Additional Reporting Statements</t>
  </si>
  <si>
    <t>methodology…</t>
  </si>
  <si>
    <t>NCSCL - Toxicology Section</t>
  </si>
  <si>
    <t>Select matrix:</t>
  </si>
  <si>
    <t>Select analyte:</t>
  </si>
  <si>
    <t>Analysis Date:</t>
  </si>
  <si>
    <t>Body Fluid Alcohol Concentration and Volatiles Reporting Form</t>
  </si>
  <si>
    <t>The statement below is formatted to be copied to the "non-DWI" report template.</t>
  </si>
  <si>
    <t>RESULTS OF EXAMINATION:</t>
  </si>
  <si>
    <t>DISPOSITION OF EVIDENCE:</t>
  </si>
  <si>
    <t>End of Report</t>
  </si>
  <si>
    <t>Results Statement:</t>
  </si>
  <si>
    <t>Select other reporting statement if needed:</t>
  </si>
  <si>
    <t>Select the Disposition:</t>
  </si>
  <si>
    <t>Reporting statement:</t>
  </si>
  <si>
    <t>copy the disposition in alpha order below</t>
  </si>
  <si>
    <t>copy the additional reporting statements in alpha order below</t>
  </si>
  <si>
    <t xml:space="preserve">  </t>
  </si>
  <si>
    <t>The blood alcohol concentration was equal to or greater than 0.08 grams of alcohol per 100 milliliters of whole blood; therefore, the requested blood drug analysis was not performed.</t>
  </si>
  <si>
    <t>Quantity of specimen submitted is insufficient for analysis.</t>
  </si>
  <si>
    <t>Quantity of specimen submitted is insufficient for further analysis.</t>
  </si>
  <si>
    <t>The condition of the specimen submitted precludes analysis.</t>
  </si>
  <si>
    <t xml:space="preserve">  (Analysis performed using HS-GC.)</t>
  </si>
  <si>
    <t>+ = The drop-down list entry was customized.</t>
  </si>
  <si>
    <t xml:space="preserve">The cell below has a "clean" copy of the reporting statement.  You can copy it to Word without pasting cell formatting.  </t>
  </si>
  <si>
    <t>Date:</t>
  </si>
  <si>
    <t>Sample #</t>
  </si>
  <si>
    <t>Case #</t>
  </si>
  <si>
    <t>Copy your sample list from the Run Log to populate the case numbers in the other tabs.</t>
  </si>
  <si>
    <t>The designated print-area is above/left.</t>
  </si>
  <si>
    <t>The analysis did not identify any other volatile substances.</t>
  </si>
  <si>
    <t>Item #</t>
  </si>
  <si>
    <t>Version 2</t>
  </si>
  <si>
    <t>The disposition of this evidence is as follows: The evidence will be retained until otherwise authorized.</t>
  </si>
  <si>
    <t>The disposition of this evidence is as follows: The evidence will be retained for further analysis.</t>
  </si>
  <si>
    <t>The disposition of this evidence is as follows: The evidence will be retained for pickup unless otherwise authorized.</t>
  </si>
  <si>
    <t>Effective Date: 11/14/2019</t>
  </si>
  <si>
    <t>Form template approved by Toxicology Technical Leader Wayne Lewallen on 11/14/2019.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</si>
</sst>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"/>
    <numFmt numFmtId="165" formatCode="0.00000"/>
    <numFmt numFmtId="166" formatCode="0.000000"/>
    <numFmt numFmtId="167" formatCode="0.0000000"/>
    <numFmt numFmtId="168" formatCode="0.000"/>
    <numFmt numFmtId="169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4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0000FF"/>
      <name val="Calibri"/>
      <family val="2"/>
    </font>
    <font>
      <u/>
      <sz val="9"/>
      <color rgb="FF0000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4"/>
      </left>
      <right/>
      <top/>
      <bottom/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Fill="1" applyBorder="1"/>
    <xf numFmtId="0" fontId="0" fillId="0" borderId="1" xfId="0" applyBorder="1" applyAlignment="1">
      <alignment horizontal="right"/>
    </xf>
    <xf numFmtId="2" fontId="0" fillId="0" borderId="1" xfId="0" applyNumberFormat="1" applyBorder="1" applyAlignment="1">
      <alignment horizontal="right"/>
    </xf>
    <xf numFmtId="165" fontId="0" fillId="0" borderId="0" xfId="0" applyNumberFormat="1"/>
    <xf numFmtId="166" fontId="0" fillId="0" borderId="1" xfId="0" applyNumberFormat="1" applyBorder="1"/>
    <xf numFmtId="0" fontId="0" fillId="0" borderId="0" xfId="0" applyBorder="1"/>
    <xf numFmtId="0" fontId="0" fillId="0" borderId="0" xfId="0" applyAlignment="1">
      <alignment horizontal="right"/>
    </xf>
    <xf numFmtId="166" fontId="0" fillId="0" borderId="4" xfId="0" applyNumberFormat="1" applyFont="1" applyBorder="1"/>
    <xf numFmtId="166" fontId="0" fillId="0" borderId="1" xfId="0" applyNumberFormat="1" applyFont="1" applyBorder="1"/>
    <xf numFmtId="0" fontId="0" fillId="0" borderId="5" xfId="0" applyBorder="1"/>
    <xf numFmtId="9" fontId="0" fillId="0" borderId="0" xfId="0" applyNumberFormat="1" applyAlignment="1">
      <alignment horizontal="center"/>
    </xf>
    <xf numFmtId="0" fontId="0" fillId="0" borderId="5" xfId="0" applyBorder="1" applyAlignment="1">
      <alignment horizontal="center" vertical="center" wrapText="1"/>
    </xf>
    <xf numFmtId="164" fontId="0" fillId="3" borderId="0" xfId="0" applyNumberFormat="1" applyFill="1" applyBorder="1" applyAlignment="1">
      <alignment horizontal="center"/>
    </xf>
    <xf numFmtId="0" fontId="0" fillId="3" borderId="0" xfId="0" applyFill="1" applyBorder="1" applyAlignment="1">
      <alignment horizontal="right"/>
    </xf>
    <xf numFmtId="169" fontId="0" fillId="0" borderId="4" xfId="1" applyNumberFormat="1" applyFont="1" applyBorder="1"/>
    <xf numFmtId="0" fontId="5" fillId="0" borderId="0" xfId="0" applyFont="1"/>
    <xf numFmtId="0" fontId="0" fillId="0" borderId="9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9" fontId="0" fillId="0" borderId="2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3" borderId="0" xfId="0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Font="1" applyBorder="1"/>
    <xf numFmtId="2" fontId="0" fillId="0" borderId="1" xfId="0" applyNumberFormat="1" applyFont="1" applyBorder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/>
    </xf>
    <xf numFmtId="0" fontId="0" fillId="0" borderId="2" xfId="0" applyFont="1" applyFill="1" applyBorder="1"/>
    <xf numFmtId="14" fontId="0" fillId="0" borderId="1" xfId="0" applyNumberFormat="1" applyBorder="1"/>
    <xf numFmtId="0" fontId="0" fillId="0" borderId="1" xfId="0" applyBorder="1"/>
    <xf numFmtId="0" fontId="0" fillId="0" borderId="0" xfId="0"/>
    <xf numFmtId="0" fontId="4" fillId="0" borderId="0" xfId="0" applyFont="1" applyBorder="1" applyAlignment="1">
      <alignment horizontal="center" vertical="center" textRotation="90" wrapText="1"/>
    </xf>
    <xf numFmtId="0" fontId="0" fillId="0" borderId="3" xfId="0" applyBorder="1"/>
    <xf numFmtId="0" fontId="6" fillId="0" borderId="0" xfId="0" applyFont="1" applyProtection="1"/>
    <xf numFmtId="0" fontId="0" fillId="0" borderId="0" xfId="0" applyProtection="1"/>
    <xf numFmtId="0" fontId="0" fillId="0" borderId="0" xfId="0" applyFont="1" applyProtection="1"/>
    <xf numFmtId="0" fontId="2" fillId="0" borderId="0" xfId="0" applyFont="1" applyProtection="1"/>
    <xf numFmtId="0" fontId="0" fillId="0" borderId="1" xfId="0" applyBorder="1" applyAlignment="1">
      <alignment wrapText="1"/>
    </xf>
    <xf numFmtId="0" fontId="0" fillId="0" borderId="1" xfId="0" applyBorder="1" applyAlignment="1"/>
    <xf numFmtId="164" fontId="0" fillId="0" borderId="1" xfId="0" applyNumberFormat="1" applyBorder="1"/>
    <xf numFmtId="0" fontId="0" fillId="0" borderId="1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14" xfId="0" applyFont="1" applyBorder="1" applyProtection="1"/>
    <xf numFmtId="0" fontId="0" fillId="0" borderId="4" xfId="0" applyFont="1" applyBorder="1" applyProtection="1"/>
    <xf numFmtId="0" fontId="0" fillId="0" borderId="13" xfId="0" applyFont="1" applyFill="1" applyBorder="1" applyProtection="1"/>
    <xf numFmtId="0" fontId="0" fillId="0" borderId="0" xfId="0" applyAlignment="1" applyProtection="1">
      <alignment horizontal="center"/>
    </xf>
    <xf numFmtId="0" fontId="0" fillId="0" borderId="0" xfId="0" applyFont="1" applyBorder="1"/>
    <xf numFmtId="0" fontId="0" fillId="0" borderId="0" xfId="0" applyFont="1" applyAlignment="1">
      <alignment horizontal="right"/>
    </xf>
    <xf numFmtId="9" fontId="0" fillId="0" borderId="11" xfId="1" applyFont="1" applyFill="1" applyBorder="1" applyProtection="1"/>
    <xf numFmtId="167" fontId="0" fillId="0" borderId="11" xfId="0" applyNumberFormat="1" applyBorder="1"/>
    <xf numFmtId="0" fontId="0" fillId="0" borderId="0" xfId="0" applyBorder="1" applyAlignment="1">
      <alignment vertical="center"/>
    </xf>
    <xf numFmtId="0" fontId="0" fillId="0" borderId="0" xfId="0" applyAlignment="1">
      <alignment shrinkToFit="1"/>
    </xf>
    <xf numFmtId="0" fontId="0" fillId="0" borderId="0" xfId="0" applyFont="1" applyFill="1" applyBorder="1"/>
    <xf numFmtId="0" fontId="0" fillId="0" borderId="0" xfId="0" applyFill="1" applyBorder="1" applyProtection="1"/>
    <xf numFmtId="0" fontId="0" fillId="0" borderId="0" xfId="0" applyBorder="1" applyProtection="1"/>
    <xf numFmtId="0" fontId="0" fillId="0" borderId="0" xfId="0" applyFont="1"/>
    <xf numFmtId="0" fontId="0" fillId="0" borderId="2" xfId="0" applyBorder="1"/>
    <xf numFmtId="0" fontId="0" fillId="0" borderId="0" xfId="0" applyBorder="1" applyAlignment="1">
      <alignment horizontal="center" vertical="center"/>
    </xf>
    <xf numFmtId="167" fontId="0" fillId="0" borderId="0" xfId="0" applyNumberFormat="1" applyBorder="1"/>
    <xf numFmtId="0" fontId="0" fillId="0" borderId="0" xfId="0" applyFill="1" applyBorder="1"/>
    <xf numFmtId="0" fontId="4" fillId="0" borderId="0" xfId="0" applyFont="1" applyAlignment="1">
      <alignment shrinkToFi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14" fontId="0" fillId="0" borderId="16" xfId="0" applyNumberFormat="1" applyFont="1" applyBorder="1"/>
    <xf numFmtId="0" fontId="0" fillId="0" borderId="18" xfId="0" applyBorder="1"/>
    <xf numFmtId="0" fontId="0" fillId="0" borderId="20" xfId="0" applyBorder="1"/>
    <xf numFmtId="0" fontId="0" fillId="0" borderId="21" xfId="0" applyBorder="1" applyAlignment="1">
      <alignment horizontal="left"/>
    </xf>
    <xf numFmtId="0" fontId="0" fillId="0" borderId="22" xfId="0" applyBorder="1"/>
    <xf numFmtId="0" fontId="0" fillId="0" borderId="5" xfId="0" applyFill="1" applyBorder="1" applyProtection="1"/>
    <xf numFmtId="0" fontId="7" fillId="0" borderId="0" xfId="0" applyFont="1"/>
    <xf numFmtId="0" fontId="0" fillId="0" borderId="8" xfId="0" applyFill="1" applyBorder="1"/>
    <xf numFmtId="0" fontId="0" fillId="0" borderId="12" xfId="0" applyBorder="1"/>
    <xf numFmtId="0" fontId="0" fillId="0" borderId="8" xfId="0" applyBorder="1" applyAlignment="1" applyProtection="1">
      <alignment horizontal="left"/>
    </xf>
    <xf numFmtId="0" fontId="3" fillId="2" borderId="17" xfId="0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23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Border="1" applyAlignment="1">
      <alignment horizontal="left"/>
    </xf>
    <xf numFmtId="0" fontId="9" fillId="0" borderId="0" xfId="0" applyFont="1" applyBorder="1"/>
    <xf numFmtId="0" fontId="9" fillId="0" borderId="0" xfId="0" applyFont="1" applyBorder="1" applyAlignment="1"/>
    <xf numFmtId="0" fontId="4" fillId="0" borderId="0" xfId="0" applyFont="1" applyFill="1" applyBorder="1" applyAlignment="1">
      <alignment shrinkToFit="1"/>
    </xf>
    <xf numFmtId="0" fontId="9" fillId="0" borderId="0" xfId="0" quotePrefix="1" applyFont="1" applyBorder="1" applyAlignment="1">
      <alignment horizontal="left" vertical="top"/>
    </xf>
    <xf numFmtId="0" fontId="0" fillId="0" borderId="0" xfId="0" applyNumberFormat="1" applyFill="1" applyBorder="1" applyAlignment="1" applyProtection="1">
      <protection locked="0"/>
    </xf>
    <xf numFmtId="0" fontId="0" fillId="0" borderId="7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0" xfId="0" applyBorder="1" applyAlignment="1">
      <alignment vertical="top"/>
    </xf>
    <xf numFmtId="0" fontId="0" fillId="0" borderId="0" xfId="0" quotePrefix="1" applyFont="1" applyAlignment="1">
      <alignment vertical="center"/>
    </xf>
    <xf numFmtId="0" fontId="0" fillId="0" borderId="0" xfId="0" quotePrefix="1" applyFont="1" applyFill="1" applyBorder="1" applyAlignment="1" applyProtection="1">
      <alignment vertical="center"/>
    </xf>
    <xf numFmtId="0" fontId="0" fillId="0" borderId="0" xfId="0" applyBorder="1" applyAlignment="1">
      <alignment vertical="center" textRotation="90" wrapText="1"/>
    </xf>
    <xf numFmtId="0" fontId="2" fillId="0" borderId="0" xfId="0" applyFont="1" applyFill="1" applyAlignment="1">
      <alignment horizontal="center"/>
    </xf>
    <xf numFmtId="0" fontId="10" fillId="0" borderId="0" xfId="0" applyFont="1"/>
    <xf numFmtId="0" fontId="0" fillId="0" borderId="5" xfId="0" applyFont="1" applyBorder="1"/>
    <xf numFmtId="0" fontId="0" fillId="0" borderId="0" xfId="0" applyBorder="1" applyAlignment="1">
      <alignment vertical="top" wrapText="1"/>
    </xf>
    <xf numFmtId="0" fontId="0" fillId="0" borderId="0" xfId="0" applyFill="1" applyBorder="1" applyAlignment="1" applyProtection="1">
      <alignment horizontal="left" vertical="top" wrapText="1"/>
      <protection locked="0"/>
    </xf>
    <xf numFmtId="0" fontId="11" fillId="0" borderId="0" xfId="0" quotePrefix="1" applyFont="1" applyFill="1" applyBorder="1" applyAlignment="1" applyProtection="1">
      <alignment horizontal="left" vertical="top"/>
      <protection locked="0"/>
    </xf>
    <xf numFmtId="0" fontId="9" fillId="0" borderId="3" xfId="0" applyFont="1" applyBorder="1" applyAlignment="1"/>
    <xf numFmtId="0" fontId="9" fillId="0" borderId="2" xfId="0" applyFont="1" applyBorder="1" applyAlignment="1"/>
    <xf numFmtId="0" fontId="0" fillId="0" borderId="3" xfId="0" applyBorder="1" applyAlignment="1"/>
    <xf numFmtId="0" fontId="0" fillId="0" borderId="0" xfId="0" applyBorder="1" applyAlignment="1"/>
    <xf numFmtId="0" fontId="0" fillId="0" borderId="2" xfId="0" applyBorder="1" applyAlignment="1"/>
    <xf numFmtId="0" fontId="10" fillId="0" borderId="0" xfId="0" applyFont="1" applyBorder="1"/>
    <xf numFmtId="0" fontId="0" fillId="0" borderId="0" xfId="0" applyFont="1" applyBorder="1" applyAlignment="1">
      <alignment horizontal="left"/>
    </xf>
    <xf numFmtId="14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horizontal="center"/>
    </xf>
    <xf numFmtId="0" fontId="10" fillId="0" borderId="25" xfId="0" applyFont="1" applyBorder="1"/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left"/>
    </xf>
    <xf numFmtId="0" fontId="0" fillId="0" borderId="12" xfId="0" applyFont="1" applyBorder="1" applyAlignment="1" applyProtection="1">
      <alignment horizontal="left"/>
    </xf>
    <xf numFmtId="0" fontId="8" fillId="0" borderId="0" xfId="0" applyFont="1" applyBorder="1" applyAlignment="1">
      <alignment horizontal="left"/>
    </xf>
    <xf numFmtId="0" fontId="0" fillId="0" borderId="0" xfId="0" applyAlignment="1" applyProtection="1">
      <alignment horizontal="center"/>
    </xf>
    <xf numFmtId="0" fontId="0" fillId="0" borderId="0" xfId="0" applyFont="1" applyFill="1" applyBorder="1" applyAlignment="1" applyProtection="1">
      <alignment vertical="center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6" xfId="0" applyFont="1" applyBorder="1" applyAlignment="1" applyProtection="1"/>
    <xf numFmtId="0" fontId="0" fillId="0" borderId="12" xfId="0" applyFont="1" applyBorder="1" applyAlignment="1" applyProtection="1"/>
    <xf numFmtId="164" fontId="6" fillId="0" borderId="0" xfId="0" applyNumberFormat="1" applyFont="1" applyFill="1" applyBorder="1" applyAlignment="1" applyProtection="1">
      <alignment horizontal="left"/>
    </xf>
    <xf numFmtId="0" fontId="5" fillId="0" borderId="0" xfId="0" applyFont="1" applyProtection="1">
      <protection locked="0"/>
    </xf>
    <xf numFmtId="0" fontId="0" fillId="0" borderId="26" xfId="0" applyBorder="1"/>
    <xf numFmtId="0" fontId="0" fillId="0" borderId="6" xfId="0" applyFont="1" applyBorder="1" applyAlignment="1" applyProtection="1">
      <alignment horizontal="left"/>
    </xf>
    <xf numFmtId="0" fontId="0" fillId="0" borderId="12" xfId="0" applyFont="1" applyBorder="1" applyAlignment="1" applyProtection="1">
      <alignment horizontal="left"/>
    </xf>
    <xf numFmtId="0" fontId="8" fillId="0" borderId="0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14" fontId="3" fillId="2" borderId="10" xfId="0" applyNumberFormat="1" applyFont="1" applyFill="1" applyBorder="1" applyAlignment="1" applyProtection="1">
      <alignment horizontal="center"/>
      <protection locked="0"/>
    </xf>
    <xf numFmtId="14" fontId="3" fillId="2" borderId="11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2" xfId="0" applyBorder="1" applyAlignment="1">
      <alignment horizontal="center" vertical="center" textRotation="90" wrapText="1"/>
    </xf>
    <xf numFmtId="164" fontId="0" fillId="0" borderId="3" xfId="0" applyNumberFormat="1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 shrinkToFit="1"/>
    </xf>
    <xf numFmtId="0" fontId="0" fillId="0" borderId="0" xfId="0" applyAlignment="1">
      <alignment horizontal="left" shrinkToFit="1"/>
    </xf>
    <xf numFmtId="164" fontId="0" fillId="0" borderId="0" xfId="0" applyNumberFormat="1" applyBorder="1" applyAlignment="1">
      <alignment horizontal="left" shrinkToFit="1"/>
    </xf>
    <xf numFmtId="164" fontId="0" fillId="0" borderId="0" xfId="0" applyNumberFormat="1" applyAlignment="1">
      <alignment horizontal="left" shrinkToFit="1"/>
    </xf>
    <xf numFmtId="0" fontId="4" fillId="0" borderId="5" xfId="0" applyFont="1" applyFill="1" applyBorder="1" applyAlignment="1">
      <alignment horizontal="left" shrinkToFit="1"/>
    </xf>
    <xf numFmtId="0" fontId="8" fillId="0" borderId="3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 vertical="top" wrapText="1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0" fillId="2" borderId="12" xfId="0" applyFill="1" applyBorder="1" applyAlignment="1" applyProtection="1">
      <alignment horizontal="left" vertical="center" wrapText="1"/>
      <protection locked="0"/>
    </xf>
    <xf numFmtId="0" fontId="0" fillId="2" borderId="7" xfId="0" applyFill="1" applyBorder="1" applyAlignment="1" applyProtection="1">
      <alignment horizontal="left" vertical="center" wrapText="1"/>
      <protection locked="0"/>
    </xf>
    <xf numFmtId="0" fontId="0" fillId="2" borderId="8" xfId="0" applyFill="1" applyBorder="1" applyAlignment="1" applyProtection="1">
      <alignment horizontal="left" vertical="center" wrapText="1"/>
      <protection locked="0"/>
    </xf>
    <xf numFmtId="0" fontId="0" fillId="2" borderId="5" xfId="0" applyFill="1" applyBorder="1" applyAlignment="1" applyProtection="1">
      <alignment horizontal="left" vertical="center" wrapText="1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0" fillId="0" borderId="6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2" borderId="10" xfId="0" applyFill="1" applyBorder="1" applyAlignment="1" applyProtection="1">
      <alignment horizontal="left" vertical="center" wrapText="1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0" fontId="0" fillId="2" borderId="11" xfId="0" applyFill="1" applyBorder="1" applyAlignment="1" applyProtection="1">
      <alignment horizontal="left" vertical="center" wrapText="1"/>
      <protection locked="0"/>
    </xf>
    <xf numFmtId="0" fontId="3" fillId="2" borderId="10" xfId="0" applyFont="1" applyFill="1" applyBorder="1" applyAlignment="1" applyProtection="1">
      <alignment horizontal="left"/>
      <protection locked="0"/>
    </xf>
    <xf numFmtId="0" fontId="3" fillId="2" borderId="15" xfId="0" applyFont="1" applyFill="1" applyBorder="1" applyAlignment="1" applyProtection="1">
      <alignment horizontal="left"/>
      <protection locked="0"/>
    </xf>
    <xf numFmtId="0" fontId="3" fillId="2" borderId="11" xfId="0" applyFont="1" applyFill="1" applyBorder="1" applyAlignment="1" applyProtection="1">
      <alignment horizontal="left"/>
      <protection locked="0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0" fontId="0" fillId="2" borderId="7" xfId="0" applyFill="1" applyBorder="1" applyAlignment="1" applyProtection="1">
      <alignment horizontal="left" vertical="top" wrapText="1"/>
      <protection locked="0"/>
    </xf>
    <xf numFmtId="0" fontId="0" fillId="2" borderId="3" xfId="0" applyFill="1" applyBorder="1" applyAlignment="1" applyProtection="1">
      <alignment horizontal="left" vertical="top" wrapText="1"/>
      <protection locked="0"/>
    </xf>
    <xf numFmtId="0" fontId="0" fillId="2" borderId="0" xfId="0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0" fillId="2" borderId="8" xfId="0" applyFill="1" applyBorder="1" applyAlignment="1" applyProtection="1">
      <alignment horizontal="left" vertical="top" wrapText="1"/>
      <protection locked="0"/>
    </xf>
    <xf numFmtId="0" fontId="0" fillId="2" borderId="5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 vertical="top" wrapText="1"/>
      <protection locked="0"/>
    </xf>
    <xf numFmtId="0" fontId="0" fillId="0" borderId="10" xfId="0" applyFont="1" applyBorder="1" applyAlignment="1">
      <alignment horizontal="left"/>
    </xf>
    <xf numFmtId="0" fontId="0" fillId="0" borderId="11" xfId="0" applyFont="1" applyBorder="1" applyAlignment="1">
      <alignment horizontal="left"/>
    </xf>
    <xf numFmtId="168" fontId="3" fillId="0" borderId="1" xfId="0" applyNumberFormat="1" applyFont="1" applyBorder="1" applyAlignment="1">
      <alignment horizontal="center" vertical="center"/>
    </xf>
    <xf numFmtId="0" fontId="0" fillId="2" borderId="10" xfId="0" applyFill="1" applyBorder="1" applyAlignment="1">
      <alignment horizontal="center" vertical="center" textRotation="90"/>
    </xf>
    <xf numFmtId="0" fontId="3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641">
    <dxf>
      <font>
        <color rgb="FFFF0000"/>
      </font>
    </dxf>
    <dxf>
      <font>
        <color theme="1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-0.499984740745262"/>
      </font>
    </dxf>
    <dxf>
      <font>
        <color theme="9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theme="1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-0.499984740745262"/>
      </font>
    </dxf>
    <dxf>
      <font>
        <color theme="9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theme="1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-0.499984740745262"/>
      </font>
    </dxf>
    <dxf>
      <font>
        <color theme="9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theme="1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-0.499984740745262"/>
      </font>
    </dxf>
    <dxf>
      <font>
        <color theme="9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theme="1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-0.499984740745262"/>
      </font>
    </dxf>
    <dxf>
      <font>
        <color theme="9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theme="1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-0.499984740745262"/>
      </font>
    </dxf>
    <dxf>
      <font>
        <color theme="9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theme="1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-0.499984740745262"/>
      </font>
    </dxf>
    <dxf>
      <font>
        <color theme="9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theme="1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-0.499984740745262"/>
      </font>
    </dxf>
    <dxf>
      <font>
        <color theme="9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theme="1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-0.499984740745262"/>
      </font>
    </dxf>
    <dxf>
      <font>
        <color theme="9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theme="1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-0.499984740745262"/>
      </font>
    </dxf>
    <dxf>
      <font>
        <color theme="9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theme="1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-0.499984740745262"/>
      </font>
    </dxf>
    <dxf>
      <font>
        <color theme="9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theme="1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-0.499984740745262"/>
      </font>
    </dxf>
    <dxf>
      <font>
        <color theme="9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theme="1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-0.499984740745262"/>
      </font>
    </dxf>
    <dxf>
      <font>
        <color theme="9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theme="1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-0.499984740745262"/>
      </font>
    </dxf>
    <dxf>
      <font>
        <color theme="9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theme="1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-0.499984740745262"/>
      </font>
    </dxf>
    <dxf>
      <font>
        <color theme="9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theme="1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-0.499984740745262"/>
      </font>
    </dxf>
    <dxf>
      <font>
        <color theme="9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theme="1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-0.499984740745262"/>
      </font>
    </dxf>
    <dxf>
      <font>
        <color theme="9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theme="1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-0.499984740745262"/>
      </font>
    </dxf>
    <dxf>
      <font>
        <color theme="9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theme="1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-0.499984740745262"/>
      </font>
    </dxf>
    <dxf>
      <font>
        <color theme="9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theme="1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-0.499984740745262"/>
      </font>
    </dxf>
    <dxf>
      <font>
        <color theme="9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theme="1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-0.499984740745262"/>
      </font>
    </dxf>
    <dxf>
      <font>
        <color theme="9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theme="1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-0.499984740745262"/>
      </font>
    </dxf>
    <dxf>
      <font>
        <color theme="9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theme="1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-0.499984740745262"/>
      </font>
    </dxf>
    <dxf>
      <font>
        <color theme="9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theme="1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-0.499984740745262"/>
      </font>
    </dxf>
    <dxf>
      <font>
        <color theme="9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theme="1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-0.499984740745262"/>
      </font>
    </dxf>
    <dxf>
      <font>
        <color theme="9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theme="1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-0.499984740745262"/>
      </font>
    </dxf>
    <dxf>
      <font>
        <color theme="9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theme="1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-0.499984740745262"/>
      </font>
    </dxf>
    <dxf>
      <font>
        <color theme="9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theme="1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-0.499984740745262"/>
      </font>
    </dxf>
    <dxf>
      <font>
        <color theme="9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theme="1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-0.499984740745262"/>
      </font>
    </dxf>
    <dxf>
      <font>
        <color theme="9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theme="1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-0.499984740745262"/>
      </font>
    </dxf>
    <dxf>
      <font>
        <color theme="9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theme="1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-0.499984740745262"/>
      </font>
    </dxf>
    <dxf>
      <font>
        <color theme="9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theme="1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-0.499984740745262"/>
      </font>
    </dxf>
    <dxf>
      <font>
        <color theme="9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theme="1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-0.499984740745262"/>
      </font>
    </dxf>
    <dxf>
      <font>
        <color theme="9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theme="1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-0.499984740745262"/>
      </font>
    </dxf>
    <dxf>
      <font>
        <color theme="9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theme="1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-0.499984740745262"/>
      </font>
    </dxf>
    <dxf>
      <font>
        <color theme="9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theme="1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-0.499984740745262"/>
      </font>
    </dxf>
    <dxf>
      <font>
        <color theme="9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theme="1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-0.499984740745262"/>
      </font>
    </dxf>
    <dxf>
      <font>
        <color theme="9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theme="1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-0.499984740745262"/>
      </font>
    </dxf>
    <dxf>
      <font>
        <color theme="9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theme="1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-0.499984740745262"/>
      </font>
    </dxf>
    <dxf>
      <font>
        <color theme="9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theme="1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-0.499984740745262"/>
      </font>
    </dxf>
    <dxf>
      <font>
        <color theme="9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theme="1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-0.499984740745262"/>
      </font>
    </dxf>
    <dxf>
      <font>
        <color theme="9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theme="1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-0.499984740745262"/>
      </font>
    </dxf>
    <dxf>
      <font>
        <color theme="9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theme="1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-0.499984740745262"/>
      </font>
    </dxf>
    <dxf>
      <font>
        <color theme="9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theme="1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-0.499984740745262"/>
      </font>
    </dxf>
    <dxf>
      <font>
        <color theme="9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theme="1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-0.499984740745262"/>
      </font>
    </dxf>
    <dxf>
      <font>
        <color theme="9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theme="1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-0.499984740745262"/>
      </font>
    </dxf>
    <dxf>
      <font>
        <color theme="9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theme="1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-0.499984740745262"/>
      </font>
    </dxf>
    <dxf>
      <font>
        <color theme="9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theme="1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-0.499984740745262"/>
      </font>
    </dxf>
    <dxf>
      <font>
        <color theme="9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theme="1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-0.499984740745262"/>
      </font>
    </dxf>
    <dxf>
      <font>
        <color theme="9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theme="1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-0.499984740745262"/>
      </font>
    </dxf>
    <dxf>
      <font>
        <color theme="9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theme="1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-0.499984740745262"/>
      </font>
    </dxf>
    <dxf>
      <font>
        <color theme="9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theme="1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-0.499984740745262"/>
      </font>
    </dxf>
    <dxf>
      <font>
        <color theme="9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theme="1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-0.499984740745262"/>
      </font>
    </dxf>
    <dxf>
      <font>
        <color theme="9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theme="1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-0.499984740745262"/>
      </font>
    </dxf>
    <dxf>
      <font>
        <color theme="9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theme="1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-0.499984740745262"/>
      </font>
    </dxf>
    <dxf>
      <font>
        <color theme="9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theme="1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-0.499984740745262"/>
      </font>
    </dxf>
    <dxf>
      <font>
        <color theme="9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theme="1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-0.499984740745262"/>
      </font>
    </dxf>
    <dxf>
      <font>
        <color theme="9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theme="1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-0.499984740745262"/>
      </font>
    </dxf>
    <dxf>
      <font>
        <color theme="9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theme="1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-0.499984740745262"/>
      </font>
    </dxf>
    <dxf>
      <font>
        <color theme="9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theme="1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-0.499984740745262"/>
      </font>
    </dxf>
    <dxf>
      <font>
        <color theme="9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theme="1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-0.499984740745262"/>
      </font>
    </dxf>
    <dxf>
      <font>
        <color theme="9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theme="1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-0.499984740745262"/>
      </font>
    </dxf>
    <dxf>
      <font>
        <color theme="9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theme="1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-0.499984740745262"/>
      </font>
    </dxf>
    <dxf>
      <font>
        <color theme="9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theme="1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9" tint="-0.499984740745262"/>
      </font>
    </dxf>
    <dxf>
      <font>
        <color theme="9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haredStrings" Target="sharedStrings.xml"/><Relationship Id="rId75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74</xdr:row>
      <xdr:rowOff>123825</xdr:rowOff>
    </xdr:from>
    <xdr:to>
      <xdr:col>5</xdr:col>
      <xdr:colOff>451249</xdr:colOff>
      <xdr:row>76</xdr:row>
      <xdr:rowOff>72038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0" y="14239875"/>
          <a:ext cx="1670449" cy="32921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7</xdr:col>
      <xdr:colOff>41674</xdr:colOff>
      <xdr:row>60</xdr:row>
      <xdr:rowOff>138713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191500"/>
          <a:ext cx="167044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3</xdr:row>
          <xdr:rowOff>11430</xdr:rowOff>
        </xdr:from>
        <xdr:to>
          <xdr:col>11</xdr:col>
          <xdr:colOff>19050</xdr:colOff>
          <xdr:row>5</xdr:row>
          <xdr:rowOff>133350</xdr:rowOff>
        </xdr:to>
        <xdr:sp macro="" textlink="">
          <xdr:nvSpPr>
            <xdr:cNvPr id="10242" name="Butto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9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Desktop\Worksheet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7</xdr:col>
      <xdr:colOff>41674</xdr:colOff>
      <xdr:row>60</xdr:row>
      <xdr:rowOff>138713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191500"/>
          <a:ext cx="167044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3</xdr:row>
          <xdr:rowOff>11430</xdr:rowOff>
        </xdr:from>
        <xdr:to>
          <xdr:col>11</xdr:col>
          <xdr:colOff>19050</xdr:colOff>
          <xdr:row>5</xdr:row>
          <xdr:rowOff>133350</xdr:rowOff>
        </xdr:to>
        <xdr:sp macro="" textlink="">
          <xdr:nvSpPr>
            <xdr:cNvPr id="11268" name="Button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A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Desktop\Worksheet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7</xdr:col>
      <xdr:colOff>41674</xdr:colOff>
      <xdr:row>60</xdr:row>
      <xdr:rowOff>138713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191500"/>
          <a:ext cx="167044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3</xdr:row>
          <xdr:rowOff>11430</xdr:rowOff>
        </xdr:from>
        <xdr:to>
          <xdr:col>11</xdr:col>
          <xdr:colOff>19050</xdr:colOff>
          <xdr:row>5</xdr:row>
          <xdr:rowOff>133350</xdr:rowOff>
        </xdr:to>
        <xdr:sp macro="" textlink="">
          <xdr:nvSpPr>
            <xdr:cNvPr id="12291" name="Button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B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Desktop\Worksheet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7</xdr:col>
      <xdr:colOff>41674</xdr:colOff>
      <xdr:row>60</xdr:row>
      <xdr:rowOff>138713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191500"/>
          <a:ext cx="167044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3</xdr:row>
          <xdr:rowOff>11430</xdr:rowOff>
        </xdr:from>
        <xdr:to>
          <xdr:col>11</xdr:col>
          <xdr:colOff>19050</xdr:colOff>
          <xdr:row>5</xdr:row>
          <xdr:rowOff>133350</xdr:rowOff>
        </xdr:to>
        <xdr:sp macro="" textlink="">
          <xdr:nvSpPr>
            <xdr:cNvPr id="13315" name="Button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C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Desktop\Worksheet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7</xdr:col>
      <xdr:colOff>41674</xdr:colOff>
      <xdr:row>60</xdr:row>
      <xdr:rowOff>138713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191500"/>
          <a:ext cx="167044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3</xdr:row>
          <xdr:rowOff>11430</xdr:rowOff>
        </xdr:from>
        <xdr:to>
          <xdr:col>11</xdr:col>
          <xdr:colOff>19050</xdr:colOff>
          <xdr:row>5</xdr:row>
          <xdr:rowOff>133350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D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Desktop\Worksheet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7</xdr:col>
      <xdr:colOff>41674</xdr:colOff>
      <xdr:row>60</xdr:row>
      <xdr:rowOff>138713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191500"/>
          <a:ext cx="167044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3</xdr:row>
          <xdr:rowOff>11430</xdr:rowOff>
        </xdr:from>
        <xdr:to>
          <xdr:col>11</xdr:col>
          <xdr:colOff>19050</xdr:colOff>
          <xdr:row>5</xdr:row>
          <xdr:rowOff>133350</xdr:rowOff>
        </xdr:to>
        <xdr:sp macro="" textlink="">
          <xdr:nvSpPr>
            <xdr:cNvPr id="15363" name="Button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E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Desktop\Worksheet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7</xdr:col>
      <xdr:colOff>41674</xdr:colOff>
      <xdr:row>60</xdr:row>
      <xdr:rowOff>138713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191500"/>
          <a:ext cx="167044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3</xdr:row>
          <xdr:rowOff>11430</xdr:rowOff>
        </xdr:from>
        <xdr:to>
          <xdr:col>11</xdr:col>
          <xdr:colOff>19050</xdr:colOff>
          <xdr:row>5</xdr:row>
          <xdr:rowOff>133350</xdr:rowOff>
        </xdr:to>
        <xdr:sp macro="" textlink="">
          <xdr:nvSpPr>
            <xdr:cNvPr id="16387" name="Button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F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Desktop\Worksheet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7</xdr:col>
      <xdr:colOff>41674</xdr:colOff>
      <xdr:row>60</xdr:row>
      <xdr:rowOff>138713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191500"/>
          <a:ext cx="167044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3</xdr:row>
          <xdr:rowOff>11430</xdr:rowOff>
        </xdr:from>
        <xdr:to>
          <xdr:col>11</xdr:col>
          <xdr:colOff>19050</xdr:colOff>
          <xdr:row>5</xdr:row>
          <xdr:rowOff>133350</xdr:rowOff>
        </xdr:to>
        <xdr:sp macro="" textlink="">
          <xdr:nvSpPr>
            <xdr:cNvPr id="17410" name="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10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Desktop\Worksheet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7</xdr:col>
      <xdr:colOff>41674</xdr:colOff>
      <xdr:row>60</xdr:row>
      <xdr:rowOff>138713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191500"/>
          <a:ext cx="167044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3</xdr:row>
          <xdr:rowOff>11430</xdr:rowOff>
        </xdr:from>
        <xdr:to>
          <xdr:col>11</xdr:col>
          <xdr:colOff>19050</xdr:colOff>
          <xdr:row>5</xdr:row>
          <xdr:rowOff>133350</xdr:rowOff>
        </xdr:to>
        <xdr:sp macro="" textlink="">
          <xdr:nvSpPr>
            <xdr:cNvPr id="18435" name="Button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11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Desktop\Worksheet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7</xdr:col>
      <xdr:colOff>41674</xdr:colOff>
      <xdr:row>60</xdr:row>
      <xdr:rowOff>138713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191500"/>
          <a:ext cx="167044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3</xdr:row>
          <xdr:rowOff>11430</xdr:rowOff>
        </xdr:from>
        <xdr:to>
          <xdr:col>11</xdr:col>
          <xdr:colOff>19050</xdr:colOff>
          <xdr:row>5</xdr:row>
          <xdr:rowOff>133350</xdr:rowOff>
        </xdr:to>
        <xdr:sp macro="" textlink="">
          <xdr:nvSpPr>
            <xdr:cNvPr id="19459" name="Button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12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Desktop\Worksheet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78</xdr:row>
      <xdr:rowOff>0</xdr:rowOff>
    </xdr:from>
    <xdr:to>
      <xdr:col>6</xdr:col>
      <xdr:colOff>222649</xdr:colOff>
      <xdr:row>79</xdr:row>
      <xdr:rowOff>138713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0" y="14859000"/>
          <a:ext cx="1670449" cy="32921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7</xdr:col>
      <xdr:colOff>41674</xdr:colOff>
      <xdr:row>60</xdr:row>
      <xdr:rowOff>138713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191500"/>
          <a:ext cx="167044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3</xdr:row>
          <xdr:rowOff>11430</xdr:rowOff>
        </xdr:from>
        <xdr:to>
          <xdr:col>11</xdr:col>
          <xdr:colOff>19050</xdr:colOff>
          <xdr:row>5</xdr:row>
          <xdr:rowOff>133350</xdr:rowOff>
        </xdr:to>
        <xdr:sp macro="" textlink="">
          <xdr:nvSpPr>
            <xdr:cNvPr id="20482" name="Button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13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Desktop\Worksheet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7</xdr:col>
      <xdr:colOff>41674</xdr:colOff>
      <xdr:row>60</xdr:row>
      <xdr:rowOff>138713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191500"/>
          <a:ext cx="167044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3</xdr:row>
          <xdr:rowOff>11430</xdr:rowOff>
        </xdr:from>
        <xdr:to>
          <xdr:col>11</xdr:col>
          <xdr:colOff>19050</xdr:colOff>
          <xdr:row>5</xdr:row>
          <xdr:rowOff>133350</xdr:rowOff>
        </xdr:to>
        <xdr:sp macro="" textlink="">
          <xdr:nvSpPr>
            <xdr:cNvPr id="21507" name="Button 3" hidden="1">
              <a:extLst>
                <a:ext uri="{63B3BB69-23CF-44E3-9099-C40C66FF867C}">
                  <a14:compatExt spid="_x0000_s21507"/>
                </a:ext>
                <a:ext uri="{FF2B5EF4-FFF2-40B4-BE49-F238E27FC236}">
                  <a16:creationId xmlns:a16="http://schemas.microsoft.com/office/drawing/2014/main" id="{00000000-0008-0000-1400-00000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Desktop\Worksheet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7</xdr:col>
      <xdr:colOff>41674</xdr:colOff>
      <xdr:row>60</xdr:row>
      <xdr:rowOff>138713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191500"/>
          <a:ext cx="167044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3</xdr:row>
          <xdr:rowOff>11430</xdr:rowOff>
        </xdr:from>
        <xdr:to>
          <xdr:col>11</xdr:col>
          <xdr:colOff>19050</xdr:colOff>
          <xdr:row>5</xdr:row>
          <xdr:rowOff>133350</xdr:rowOff>
        </xdr:to>
        <xdr:sp macro="" textlink="">
          <xdr:nvSpPr>
            <xdr:cNvPr id="22531" name="Button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15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Desktop\Worksheet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7</xdr:col>
      <xdr:colOff>41674</xdr:colOff>
      <xdr:row>60</xdr:row>
      <xdr:rowOff>138713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191500"/>
          <a:ext cx="167044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3</xdr:row>
          <xdr:rowOff>11430</xdr:rowOff>
        </xdr:from>
        <xdr:to>
          <xdr:col>11</xdr:col>
          <xdr:colOff>19050</xdr:colOff>
          <xdr:row>5</xdr:row>
          <xdr:rowOff>133350</xdr:rowOff>
        </xdr:to>
        <xdr:sp macro="" textlink="">
          <xdr:nvSpPr>
            <xdr:cNvPr id="23554" name="Button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16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Desktop\Worksheet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7</xdr:col>
      <xdr:colOff>41674</xdr:colOff>
      <xdr:row>60</xdr:row>
      <xdr:rowOff>138713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191500"/>
          <a:ext cx="167044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3</xdr:row>
          <xdr:rowOff>11430</xdr:rowOff>
        </xdr:from>
        <xdr:to>
          <xdr:col>11</xdr:col>
          <xdr:colOff>19050</xdr:colOff>
          <xdr:row>5</xdr:row>
          <xdr:rowOff>133350</xdr:rowOff>
        </xdr:to>
        <xdr:sp macro="" textlink="">
          <xdr:nvSpPr>
            <xdr:cNvPr id="24578" name="Button 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00000000-0008-0000-17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Desktop\Worksheet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7</xdr:col>
      <xdr:colOff>41674</xdr:colOff>
      <xdr:row>60</xdr:row>
      <xdr:rowOff>138713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191500"/>
          <a:ext cx="167044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3</xdr:row>
          <xdr:rowOff>11430</xdr:rowOff>
        </xdr:from>
        <xdr:to>
          <xdr:col>11</xdr:col>
          <xdr:colOff>19050</xdr:colOff>
          <xdr:row>5</xdr:row>
          <xdr:rowOff>133350</xdr:rowOff>
        </xdr:to>
        <xdr:sp macro="" textlink="">
          <xdr:nvSpPr>
            <xdr:cNvPr id="25602" name="Button 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18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Desktop\Worksheet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7</xdr:col>
      <xdr:colOff>41674</xdr:colOff>
      <xdr:row>60</xdr:row>
      <xdr:rowOff>138713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191500"/>
          <a:ext cx="167044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3</xdr:row>
          <xdr:rowOff>11430</xdr:rowOff>
        </xdr:from>
        <xdr:to>
          <xdr:col>11</xdr:col>
          <xdr:colOff>19050</xdr:colOff>
          <xdr:row>5</xdr:row>
          <xdr:rowOff>133350</xdr:rowOff>
        </xdr:to>
        <xdr:sp macro="" textlink="">
          <xdr:nvSpPr>
            <xdr:cNvPr id="26627" name="Button 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19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Desktop\Worksheet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7</xdr:col>
      <xdr:colOff>41674</xdr:colOff>
      <xdr:row>60</xdr:row>
      <xdr:rowOff>138713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191500"/>
          <a:ext cx="167044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3</xdr:row>
          <xdr:rowOff>11430</xdr:rowOff>
        </xdr:from>
        <xdr:to>
          <xdr:col>11</xdr:col>
          <xdr:colOff>19050</xdr:colOff>
          <xdr:row>5</xdr:row>
          <xdr:rowOff>133350</xdr:rowOff>
        </xdr:to>
        <xdr:sp macro="" textlink="">
          <xdr:nvSpPr>
            <xdr:cNvPr id="27651" name="Button 3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id="{00000000-0008-0000-1A00-00000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Desktop\Worksheet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7</xdr:col>
      <xdr:colOff>41674</xdr:colOff>
      <xdr:row>60</xdr:row>
      <xdr:rowOff>138713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191500"/>
          <a:ext cx="167044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3</xdr:row>
          <xdr:rowOff>11430</xdr:rowOff>
        </xdr:from>
        <xdr:to>
          <xdr:col>11</xdr:col>
          <xdr:colOff>19050</xdr:colOff>
          <xdr:row>5</xdr:row>
          <xdr:rowOff>133350</xdr:rowOff>
        </xdr:to>
        <xdr:sp macro="" textlink="">
          <xdr:nvSpPr>
            <xdr:cNvPr id="28674" name="Button 2" hidden="1">
              <a:extLst>
                <a:ext uri="{63B3BB69-23CF-44E3-9099-C40C66FF867C}">
                  <a14:compatExt spid="_x0000_s28674"/>
                </a:ext>
                <a:ext uri="{FF2B5EF4-FFF2-40B4-BE49-F238E27FC236}">
                  <a16:creationId xmlns:a16="http://schemas.microsoft.com/office/drawing/2014/main" id="{00000000-0008-0000-1B00-00000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Desktop\Worksheet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7</xdr:col>
      <xdr:colOff>41674</xdr:colOff>
      <xdr:row>60</xdr:row>
      <xdr:rowOff>138713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191500"/>
          <a:ext cx="167044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3</xdr:row>
          <xdr:rowOff>11430</xdr:rowOff>
        </xdr:from>
        <xdr:to>
          <xdr:col>11</xdr:col>
          <xdr:colOff>19050</xdr:colOff>
          <xdr:row>5</xdr:row>
          <xdr:rowOff>133350</xdr:rowOff>
        </xdr:to>
        <xdr:sp macro="" textlink="">
          <xdr:nvSpPr>
            <xdr:cNvPr id="29698" name="Button 2" hidden="1">
              <a:extLst>
                <a:ext uri="{63B3BB69-23CF-44E3-9099-C40C66FF867C}">
                  <a14:compatExt spid="_x0000_s29698"/>
                </a:ext>
                <a:ext uri="{FF2B5EF4-FFF2-40B4-BE49-F238E27FC236}">
                  <a16:creationId xmlns:a16="http://schemas.microsoft.com/office/drawing/2014/main" id="{00000000-0008-0000-1C00-00000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Desktop\Worksheet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7</xdr:col>
      <xdr:colOff>41674</xdr:colOff>
      <xdr:row>60</xdr:row>
      <xdr:rowOff>138713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191500"/>
          <a:ext cx="167044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6</xdr:row>
          <xdr:rowOff>57150</xdr:rowOff>
        </xdr:from>
        <xdr:to>
          <xdr:col>11</xdr:col>
          <xdr:colOff>19050</xdr:colOff>
          <xdr:row>8</xdr:row>
          <xdr:rowOff>182880</xdr:rowOff>
        </xdr:to>
        <xdr:sp macro="" textlink="">
          <xdr:nvSpPr>
            <xdr:cNvPr id="3077" name="Butto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</a:t>
              </a:r>
              <a:r>
                <a:rPr lang="en-US" sz="900" b="0" i="0" u="sng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ALL</a:t>
              </a: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 worksheets - with a "Laboratory Case #" listed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3</xdr:row>
          <xdr:rowOff>11430</xdr:rowOff>
        </xdr:from>
        <xdr:to>
          <xdr:col>11</xdr:col>
          <xdr:colOff>19050</xdr:colOff>
          <xdr:row>5</xdr:row>
          <xdr:rowOff>133350</xdr:rowOff>
        </xdr:to>
        <xdr:sp macro="" textlink="">
          <xdr:nvSpPr>
            <xdr:cNvPr id="3080" name="Button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2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Desktop\Worksheet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7</xdr:col>
      <xdr:colOff>41674</xdr:colOff>
      <xdr:row>60</xdr:row>
      <xdr:rowOff>138713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191500"/>
          <a:ext cx="167044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3</xdr:row>
          <xdr:rowOff>11430</xdr:rowOff>
        </xdr:from>
        <xdr:to>
          <xdr:col>11</xdr:col>
          <xdr:colOff>19050</xdr:colOff>
          <xdr:row>5</xdr:row>
          <xdr:rowOff>133350</xdr:rowOff>
        </xdr:to>
        <xdr:sp macro="" textlink="">
          <xdr:nvSpPr>
            <xdr:cNvPr id="30722" name="Button 2" hidden="1">
              <a:extLst>
                <a:ext uri="{63B3BB69-23CF-44E3-9099-C40C66FF867C}">
                  <a14:compatExt spid="_x0000_s30722"/>
                </a:ext>
                <a:ext uri="{FF2B5EF4-FFF2-40B4-BE49-F238E27FC236}">
                  <a16:creationId xmlns:a16="http://schemas.microsoft.com/office/drawing/2014/main" id="{00000000-0008-0000-1D00-00000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Desktop\Worksheet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7</xdr:col>
      <xdr:colOff>41674</xdr:colOff>
      <xdr:row>60</xdr:row>
      <xdr:rowOff>138713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191500"/>
          <a:ext cx="167044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3</xdr:row>
          <xdr:rowOff>11430</xdr:rowOff>
        </xdr:from>
        <xdr:to>
          <xdr:col>11</xdr:col>
          <xdr:colOff>19050</xdr:colOff>
          <xdr:row>5</xdr:row>
          <xdr:rowOff>133350</xdr:rowOff>
        </xdr:to>
        <xdr:sp macro="" textlink="">
          <xdr:nvSpPr>
            <xdr:cNvPr id="31746" name="Button 2" hidden="1">
              <a:extLst>
                <a:ext uri="{63B3BB69-23CF-44E3-9099-C40C66FF867C}">
                  <a14:compatExt spid="_x0000_s31746"/>
                </a:ext>
                <a:ext uri="{FF2B5EF4-FFF2-40B4-BE49-F238E27FC236}">
                  <a16:creationId xmlns:a16="http://schemas.microsoft.com/office/drawing/2014/main" id="{00000000-0008-0000-1E00-00000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Desktop\Worksheet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7</xdr:col>
      <xdr:colOff>41674</xdr:colOff>
      <xdr:row>60</xdr:row>
      <xdr:rowOff>138713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191500"/>
          <a:ext cx="167044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3</xdr:row>
          <xdr:rowOff>11430</xdr:rowOff>
        </xdr:from>
        <xdr:to>
          <xdr:col>11</xdr:col>
          <xdr:colOff>19050</xdr:colOff>
          <xdr:row>5</xdr:row>
          <xdr:rowOff>133350</xdr:rowOff>
        </xdr:to>
        <xdr:sp macro="" textlink="">
          <xdr:nvSpPr>
            <xdr:cNvPr id="32770" name="Button 2" hidden="1">
              <a:extLst>
                <a:ext uri="{63B3BB69-23CF-44E3-9099-C40C66FF867C}">
                  <a14:compatExt spid="_x0000_s32770"/>
                </a:ext>
                <a:ext uri="{FF2B5EF4-FFF2-40B4-BE49-F238E27FC236}">
                  <a16:creationId xmlns:a16="http://schemas.microsoft.com/office/drawing/2014/main" id="{00000000-0008-0000-1F00-00000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Desktop\Worksheet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7</xdr:col>
      <xdr:colOff>41674</xdr:colOff>
      <xdr:row>60</xdr:row>
      <xdr:rowOff>138713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191500"/>
          <a:ext cx="167044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3</xdr:row>
          <xdr:rowOff>11430</xdr:rowOff>
        </xdr:from>
        <xdr:to>
          <xdr:col>11</xdr:col>
          <xdr:colOff>19050</xdr:colOff>
          <xdr:row>5</xdr:row>
          <xdr:rowOff>133350</xdr:rowOff>
        </xdr:to>
        <xdr:sp macro="" textlink="">
          <xdr:nvSpPr>
            <xdr:cNvPr id="33794" name="Button 2" hidden="1">
              <a:extLst>
                <a:ext uri="{63B3BB69-23CF-44E3-9099-C40C66FF867C}">
                  <a14:compatExt spid="_x0000_s33794"/>
                </a:ext>
                <a:ext uri="{FF2B5EF4-FFF2-40B4-BE49-F238E27FC236}">
                  <a16:creationId xmlns:a16="http://schemas.microsoft.com/office/drawing/2014/main" id="{00000000-0008-0000-2000-000002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Desktop\Worksheet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7</xdr:col>
      <xdr:colOff>41674</xdr:colOff>
      <xdr:row>60</xdr:row>
      <xdr:rowOff>138713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191500"/>
          <a:ext cx="167044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3</xdr:row>
          <xdr:rowOff>11430</xdr:rowOff>
        </xdr:from>
        <xdr:to>
          <xdr:col>11</xdr:col>
          <xdr:colOff>19050</xdr:colOff>
          <xdr:row>5</xdr:row>
          <xdr:rowOff>133350</xdr:rowOff>
        </xdr:to>
        <xdr:sp macro="" textlink="">
          <xdr:nvSpPr>
            <xdr:cNvPr id="34818" name="Button 2" hidden="1">
              <a:extLst>
                <a:ext uri="{63B3BB69-23CF-44E3-9099-C40C66FF867C}">
                  <a14:compatExt spid="_x0000_s34818"/>
                </a:ext>
                <a:ext uri="{FF2B5EF4-FFF2-40B4-BE49-F238E27FC236}">
                  <a16:creationId xmlns:a16="http://schemas.microsoft.com/office/drawing/2014/main" id="{00000000-0008-0000-2100-00000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Desktop\Worksheet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7</xdr:col>
      <xdr:colOff>41674</xdr:colOff>
      <xdr:row>60</xdr:row>
      <xdr:rowOff>138713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191500"/>
          <a:ext cx="167044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3</xdr:row>
          <xdr:rowOff>11430</xdr:rowOff>
        </xdr:from>
        <xdr:to>
          <xdr:col>11</xdr:col>
          <xdr:colOff>19050</xdr:colOff>
          <xdr:row>5</xdr:row>
          <xdr:rowOff>133350</xdr:rowOff>
        </xdr:to>
        <xdr:sp macro="" textlink="">
          <xdr:nvSpPr>
            <xdr:cNvPr id="35842" name="Button 2" hidden="1">
              <a:extLst>
                <a:ext uri="{63B3BB69-23CF-44E3-9099-C40C66FF867C}">
                  <a14:compatExt spid="_x0000_s35842"/>
                </a:ext>
                <a:ext uri="{FF2B5EF4-FFF2-40B4-BE49-F238E27FC236}">
                  <a16:creationId xmlns:a16="http://schemas.microsoft.com/office/drawing/2014/main" id="{00000000-0008-0000-2200-000002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Desktop\Worksheet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7</xdr:col>
      <xdr:colOff>41674</xdr:colOff>
      <xdr:row>60</xdr:row>
      <xdr:rowOff>138713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191500"/>
          <a:ext cx="167044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3</xdr:row>
          <xdr:rowOff>11430</xdr:rowOff>
        </xdr:from>
        <xdr:to>
          <xdr:col>11</xdr:col>
          <xdr:colOff>19050</xdr:colOff>
          <xdr:row>5</xdr:row>
          <xdr:rowOff>133350</xdr:rowOff>
        </xdr:to>
        <xdr:sp macro="" textlink="">
          <xdr:nvSpPr>
            <xdr:cNvPr id="36866" name="Button 2" hidden="1">
              <a:extLst>
                <a:ext uri="{63B3BB69-23CF-44E3-9099-C40C66FF867C}">
                  <a14:compatExt spid="_x0000_s36866"/>
                </a:ext>
                <a:ext uri="{FF2B5EF4-FFF2-40B4-BE49-F238E27FC236}">
                  <a16:creationId xmlns:a16="http://schemas.microsoft.com/office/drawing/2014/main" id="{00000000-0008-0000-2300-000002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Desktop\Worksheet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7</xdr:col>
      <xdr:colOff>41674</xdr:colOff>
      <xdr:row>60</xdr:row>
      <xdr:rowOff>138713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191500"/>
          <a:ext cx="167044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3</xdr:row>
          <xdr:rowOff>11430</xdr:rowOff>
        </xdr:from>
        <xdr:to>
          <xdr:col>11</xdr:col>
          <xdr:colOff>19050</xdr:colOff>
          <xdr:row>5</xdr:row>
          <xdr:rowOff>133350</xdr:rowOff>
        </xdr:to>
        <xdr:sp macro="" textlink="">
          <xdr:nvSpPr>
            <xdr:cNvPr id="37890" name="Button 2" hidden="1">
              <a:extLst>
                <a:ext uri="{63B3BB69-23CF-44E3-9099-C40C66FF867C}">
                  <a14:compatExt spid="_x0000_s37890"/>
                </a:ext>
                <a:ext uri="{FF2B5EF4-FFF2-40B4-BE49-F238E27FC236}">
                  <a16:creationId xmlns:a16="http://schemas.microsoft.com/office/drawing/2014/main" id="{00000000-0008-0000-2400-00000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Desktop\Worksheet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7</xdr:col>
      <xdr:colOff>41674</xdr:colOff>
      <xdr:row>60</xdr:row>
      <xdr:rowOff>138713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191500"/>
          <a:ext cx="167044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3</xdr:row>
          <xdr:rowOff>11430</xdr:rowOff>
        </xdr:from>
        <xdr:to>
          <xdr:col>11</xdr:col>
          <xdr:colOff>19050</xdr:colOff>
          <xdr:row>5</xdr:row>
          <xdr:rowOff>133350</xdr:rowOff>
        </xdr:to>
        <xdr:sp macro="" textlink="">
          <xdr:nvSpPr>
            <xdr:cNvPr id="38914" name="Button 2" hidden="1">
              <a:extLst>
                <a:ext uri="{63B3BB69-23CF-44E3-9099-C40C66FF867C}">
                  <a14:compatExt spid="_x0000_s38914"/>
                </a:ext>
                <a:ext uri="{FF2B5EF4-FFF2-40B4-BE49-F238E27FC236}">
                  <a16:creationId xmlns:a16="http://schemas.microsoft.com/office/drawing/2014/main" id="{00000000-0008-0000-25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Desktop\Worksheet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7</xdr:col>
      <xdr:colOff>41674</xdr:colOff>
      <xdr:row>60</xdr:row>
      <xdr:rowOff>138713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191500"/>
          <a:ext cx="167044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3</xdr:row>
          <xdr:rowOff>11430</xdr:rowOff>
        </xdr:from>
        <xdr:to>
          <xdr:col>11</xdr:col>
          <xdr:colOff>19050</xdr:colOff>
          <xdr:row>5</xdr:row>
          <xdr:rowOff>133350</xdr:rowOff>
        </xdr:to>
        <xdr:sp macro="" textlink="">
          <xdr:nvSpPr>
            <xdr:cNvPr id="39938" name="Button 2" hidden="1">
              <a:extLst>
                <a:ext uri="{63B3BB69-23CF-44E3-9099-C40C66FF867C}">
                  <a14:compatExt spid="_x0000_s39938"/>
                </a:ext>
                <a:ext uri="{FF2B5EF4-FFF2-40B4-BE49-F238E27FC236}">
                  <a16:creationId xmlns:a16="http://schemas.microsoft.com/office/drawing/2014/main" id="{00000000-0008-0000-2600-000002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Desktop\Worksheet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7</xdr:col>
      <xdr:colOff>41674</xdr:colOff>
      <xdr:row>60</xdr:row>
      <xdr:rowOff>138713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191500"/>
          <a:ext cx="167044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3</xdr:row>
          <xdr:rowOff>11430</xdr:rowOff>
        </xdr:from>
        <xdr:to>
          <xdr:col>11</xdr:col>
          <xdr:colOff>19050</xdr:colOff>
          <xdr:row>5</xdr:row>
          <xdr:rowOff>133350</xdr:rowOff>
        </xdr:to>
        <xdr:sp macro="" textlink="">
          <xdr:nvSpPr>
            <xdr:cNvPr id="4102" name="Button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3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Desktop\Worksheet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7</xdr:col>
      <xdr:colOff>41674</xdr:colOff>
      <xdr:row>60</xdr:row>
      <xdr:rowOff>138713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191500"/>
          <a:ext cx="167044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3</xdr:row>
          <xdr:rowOff>11430</xdr:rowOff>
        </xdr:from>
        <xdr:to>
          <xdr:col>11</xdr:col>
          <xdr:colOff>19050</xdr:colOff>
          <xdr:row>5</xdr:row>
          <xdr:rowOff>133350</xdr:rowOff>
        </xdr:to>
        <xdr:sp macro="" textlink="">
          <xdr:nvSpPr>
            <xdr:cNvPr id="40962" name="Button 2" hidden="1">
              <a:extLst>
                <a:ext uri="{63B3BB69-23CF-44E3-9099-C40C66FF867C}">
                  <a14:compatExt spid="_x0000_s40962"/>
                </a:ext>
                <a:ext uri="{FF2B5EF4-FFF2-40B4-BE49-F238E27FC236}">
                  <a16:creationId xmlns:a16="http://schemas.microsoft.com/office/drawing/2014/main" id="{00000000-0008-0000-2700-000002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Desktop\Worksheet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7</xdr:col>
      <xdr:colOff>41674</xdr:colOff>
      <xdr:row>60</xdr:row>
      <xdr:rowOff>138713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191500"/>
          <a:ext cx="167044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3</xdr:row>
          <xdr:rowOff>11430</xdr:rowOff>
        </xdr:from>
        <xdr:to>
          <xdr:col>11</xdr:col>
          <xdr:colOff>19050</xdr:colOff>
          <xdr:row>5</xdr:row>
          <xdr:rowOff>133350</xdr:rowOff>
        </xdr:to>
        <xdr:sp macro="" textlink="">
          <xdr:nvSpPr>
            <xdr:cNvPr id="41986" name="Button 2" hidden="1">
              <a:extLst>
                <a:ext uri="{63B3BB69-23CF-44E3-9099-C40C66FF867C}">
                  <a14:compatExt spid="_x0000_s41986"/>
                </a:ext>
                <a:ext uri="{FF2B5EF4-FFF2-40B4-BE49-F238E27FC236}">
                  <a16:creationId xmlns:a16="http://schemas.microsoft.com/office/drawing/2014/main" id="{00000000-0008-0000-2800-00000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Desktop\Worksheet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7</xdr:col>
      <xdr:colOff>41674</xdr:colOff>
      <xdr:row>60</xdr:row>
      <xdr:rowOff>138713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191500"/>
          <a:ext cx="167044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3</xdr:row>
          <xdr:rowOff>11430</xdr:rowOff>
        </xdr:from>
        <xdr:to>
          <xdr:col>11</xdr:col>
          <xdr:colOff>19050</xdr:colOff>
          <xdr:row>5</xdr:row>
          <xdr:rowOff>133350</xdr:rowOff>
        </xdr:to>
        <xdr:sp macro="" textlink="">
          <xdr:nvSpPr>
            <xdr:cNvPr id="43010" name="Button 2" hidden="1">
              <a:extLst>
                <a:ext uri="{63B3BB69-23CF-44E3-9099-C40C66FF867C}">
                  <a14:compatExt spid="_x0000_s43010"/>
                </a:ext>
                <a:ext uri="{FF2B5EF4-FFF2-40B4-BE49-F238E27FC236}">
                  <a16:creationId xmlns:a16="http://schemas.microsoft.com/office/drawing/2014/main" id="{00000000-0008-0000-2900-000002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Desktop\Worksheet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7</xdr:col>
      <xdr:colOff>41674</xdr:colOff>
      <xdr:row>60</xdr:row>
      <xdr:rowOff>138713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191500"/>
          <a:ext cx="167044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3</xdr:row>
          <xdr:rowOff>11430</xdr:rowOff>
        </xdr:from>
        <xdr:to>
          <xdr:col>11</xdr:col>
          <xdr:colOff>19050</xdr:colOff>
          <xdr:row>5</xdr:row>
          <xdr:rowOff>133350</xdr:rowOff>
        </xdr:to>
        <xdr:sp macro="" textlink="">
          <xdr:nvSpPr>
            <xdr:cNvPr id="44034" name="Button 2" hidden="1">
              <a:extLst>
                <a:ext uri="{63B3BB69-23CF-44E3-9099-C40C66FF867C}">
                  <a14:compatExt spid="_x0000_s44034"/>
                </a:ext>
                <a:ext uri="{FF2B5EF4-FFF2-40B4-BE49-F238E27FC236}">
                  <a16:creationId xmlns:a16="http://schemas.microsoft.com/office/drawing/2014/main" id="{00000000-0008-0000-2A00-000002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Desktop\Worksheet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7</xdr:col>
      <xdr:colOff>41674</xdr:colOff>
      <xdr:row>60</xdr:row>
      <xdr:rowOff>138713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191500"/>
          <a:ext cx="167044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3</xdr:row>
          <xdr:rowOff>11430</xdr:rowOff>
        </xdr:from>
        <xdr:to>
          <xdr:col>11</xdr:col>
          <xdr:colOff>19050</xdr:colOff>
          <xdr:row>5</xdr:row>
          <xdr:rowOff>133350</xdr:rowOff>
        </xdr:to>
        <xdr:sp macro="" textlink="">
          <xdr:nvSpPr>
            <xdr:cNvPr id="45058" name="Button 2" hidden="1">
              <a:extLst>
                <a:ext uri="{63B3BB69-23CF-44E3-9099-C40C66FF867C}">
                  <a14:compatExt spid="_x0000_s45058"/>
                </a:ext>
                <a:ext uri="{FF2B5EF4-FFF2-40B4-BE49-F238E27FC236}">
                  <a16:creationId xmlns:a16="http://schemas.microsoft.com/office/drawing/2014/main" id="{00000000-0008-0000-2B00-000002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Desktop\Worksheet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7</xdr:col>
      <xdr:colOff>41674</xdr:colOff>
      <xdr:row>60</xdr:row>
      <xdr:rowOff>138713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191500"/>
          <a:ext cx="167044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3</xdr:row>
          <xdr:rowOff>11430</xdr:rowOff>
        </xdr:from>
        <xdr:to>
          <xdr:col>11</xdr:col>
          <xdr:colOff>19050</xdr:colOff>
          <xdr:row>5</xdr:row>
          <xdr:rowOff>133350</xdr:rowOff>
        </xdr:to>
        <xdr:sp macro="" textlink="">
          <xdr:nvSpPr>
            <xdr:cNvPr id="46082" name="Button 2" hidden="1">
              <a:extLst>
                <a:ext uri="{63B3BB69-23CF-44E3-9099-C40C66FF867C}">
                  <a14:compatExt spid="_x0000_s46082"/>
                </a:ext>
                <a:ext uri="{FF2B5EF4-FFF2-40B4-BE49-F238E27FC236}">
                  <a16:creationId xmlns:a16="http://schemas.microsoft.com/office/drawing/2014/main" id="{00000000-0008-0000-2C00-000002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Desktop\Worksheet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7</xdr:col>
      <xdr:colOff>41674</xdr:colOff>
      <xdr:row>60</xdr:row>
      <xdr:rowOff>138713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191500"/>
          <a:ext cx="167044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3</xdr:row>
          <xdr:rowOff>11430</xdr:rowOff>
        </xdr:from>
        <xdr:to>
          <xdr:col>11</xdr:col>
          <xdr:colOff>19050</xdr:colOff>
          <xdr:row>5</xdr:row>
          <xdr:rowOff>133350</xdr:rowOff>
        </xdr:to>
        <xdr:sp macro="" textlink="">
          <xdr:nvSpPr>
            <xdr:cNvPr id="47106" name="Button 2" hidden="1">
              <a:extLst>
                <a:ext uri="{63B3BB69-23CF-44E3-9099-C40C66FF867C}">
                  <a14:compatExt spid="_x0000_s47106"/>
                </a:ext>
                <a:ext uri="{FF2B5EF4-FFF2-40B4-BE49-F238E27FC236}">
                  <a16:creationId xmlns:a16="http://schemas.microsoft.com/office/drawing/2014/main" id="{00000000-0008-0000-2D00-000002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Desktop\Worksheet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7</xdr:col>
      <xdr:colOff>41674</xdr:colOff>
      <xdr:row>60</xdr:row>
      <xdr:rowOff>138713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191500"/>
          <a:ext cx="167044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3</xdr:row>
          <xdr:rowOff>11430</xdr:rowOff>
        </xdr:from>
        <xdr:to>
          <xdr:col>11</xdr:col>
          <xdr:colOff>19050</xdr:colOff>
          <xdr:row>5</xdr:row>
          <xdr:rowOff>133350</xdr:rowOff>
        </xdr:to>
        <xdr:sp macro="" textlink="">
          <xdr:nvSpPr>
            <xdr:cNvPr id="48130" name="Button 2" hidden="1">
              <a:extLst>
                <a:ext uri="{63B3BB69-23CF-44E3-9099-C40C66FF867C}">
                  <a14:compatExt spid="_x0000_s48130"/>
                </a:ext>
                <a:ext uri="{FF2B5EF4-FFF2-40B4-BE49-F238E27FC236}">
                  <a16:creationId xmlns:a16="http://schemas.microsoft.com/office/drawing/2014/main" id="{00000000-0008-0000-2E00-000002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Desktop\Worksheet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7</xdr:col>
      <xdr:colOff>41674</xdr:colOff>
      <xdr:row>60</xdr:row>
      <xdr:rowOff>138713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191500"/>
          <a:ext cx="167044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3</xdr:row>
          <xdr:rowOff>11430</xdr:rowOff>
        </xdr:from>
        <xdr:to>
          <xdr:col>11</xdr:col>
          <xdr:colOff>19050</xdr:colOff>
          <xdr:row>5</xdr:row>
          <xdr:rowOff>133350</xdr:rowOff>
        </xdr:to>
        <xdr:sp macro="" textlink="">
          <xdr:nvSpPr>
            <xdr:cNvPr id="49154" name="Button 2" hidden="1">
              <a:extLst>
                <a:ext uri="{63B3BB69-23CF-44E3-9099-C40C66FF867C}">
                  <a14:compatExt spid="_x0000_s49154"/>
                </a:ext>
                <a:ext uri="{FF2B5EF4-FFF2-40B4-BE49-F238E27FC236}">
                  <a16:creationId xmlns:a16="http://schemas.microsoft.com/office/drawing/2014/main" id="{00000000-0008-0000-2F00-000002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Desktop\Worksheet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7</xdr:col>
      <xdr:colOff>41674</xdr:colOff>
      <xdr:row>60</xdr:row>
      <xdr:rowOff>138713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191500"/>
          <a:ext cx="167044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3</xdr:row>
          <xdr:rowOff>11430</xdr:rowOff>
        </xdr:from>
        <xdr:to>
          <xdr:col>11</xdr:col>
          <xdr:colOff>19050</xdr:colOff>
          <xdr:row>5</xdr:row>
          <xdr:rowOff>133350</xdr:rowOff>
        </xdr:to>
        <xdr:sp macro="" textlink="">
          <xdr:nvSpPr>
            <xdr:cNvPr id="50178" name="Button 2" hidden="1">
              <a:extLst>
                <a:ext uri="{63B3BB69-23CF-44E3-9099-C40C66FF867C}">
                  <a14:compatExt spid="_x0000_s50178"/>
                </a:ext>
                <a:ext uri="{FF2B5EF4-FFF2-40B4-BE49-F238E27FC236}">
                  <a16:creationId xmlns:a16="http://schemas.microsoft.com/office/drawing/2014/main" id="{00000000-0008-0000-3000-00000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Desktop\Worksheet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7</xdr:col>
      <xdr:colOff>41674</xdr:colOff>
      <xdr:row>60</xdr:row>
      <xdr:rowOff>138713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191500"/>
          <a:ext cx="167044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3</xdr:row>
          <xdr:rowOff>11430</xdr:rowOff>
        </xdr:from>
        <xdr:to>
          <xdr:col>11</xdr:col>
          <xdr:colOff>19050</xdr:colOff>
          <xdr:row>5</xdr:row>
          <xdr:rowOff>133350</xdr:rowOff>
        </xdr:to>
        <xdr:sp macro="" textlink="">
          <xdr:nvSpPr>
            <xdr:cNvPr id="5126" name="Button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4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Desktop\Worksheet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7</xdr:col>
      <xdr:colOff>41674</xdr:colOff>
      <xdr:row>60</xdr:row>
      <xdr:rowOff>138713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191500"/>
          <a:ext cx="167044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3</xdr:row>
          <xdr:rowOff>11430</xdr:rowOff>
        </xdr:from>
        <xdr:to>
          <xdr:col>11</xdr:col>
          <xdr:colOff>19050</xdr:colOff>
          <xdr:row>5</xdr:row>
          <xdr:rowOff>133350</xdr:rowOff>
        </xdr:to>
        <xdr:sp macro="" textlink="">
          <xdr:nvSpPr>
            <xdr:cNvPr id="51202" name="Button 2" hidden="1">
              <a:extLst>
                <a:ext uri="{63B3BB69-23CF-44E3-9099-C40C66FF867C}">
                  <a14:compatExt spid="_x0000_s51202"/>
                </a:ext>
                <a:ext uri="{FF2B5EF4-FFF2-40B4-BE49-F238E27FC236}">
                  <a16:creationId xmlns:a16="http://schemas.microsoft.com/office/drawing/2014/main" id="{00000000-0008-0000-3100-000002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Desktop\Worksheet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7</xdr:col>
      <xdr:colOff>41674</xdr:colOff>
      <xdr:row>60</xdr:row>
      <xdr:rowOff>138713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191500"/>
          <a:ext cx="167044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3</xdr:row>
          <xdr:rowOff>11430</xdr:rowOff>
        </xdr:from>
        <xdr:to>
          <xdr:col>11</xdr:col>
          <xdr:colOff>19050</xdr:colOff>
          <xdr:row>5</xdr:row>
          <xdr:rowOff>133350</xdr:rowOff>
        </xdr:to>
        <xdr:sp macro="" textlink="">
          <xdr:nvSpPr>
            <xdr:cNvPr id="52226" name="Button 2" hidden="1">
              <a:extLst>
                <a:ext uri="{63B3BB69-23CF-44E3-9099-C40C66FF867C}">
                  <a14:compatExt spid="_x0000_s52226"/>
                </a:ext>
                <a:ext uri="{FF2B5EF4-FFF2-40B4-BE49-F238E27FC236}">
                  <a16:creationId xmlns:a16="http://schemas.microsoft.com/office/drawing/2014/main" id="{00000000-0008-0000-3200-000002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Desktop\Worksheet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7</xdr:col>
      <xdr:colOff>41674</xdr:colOff>
      <xdr:row>60</xdr:row>
      <xdr:rowOff>138713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191500"/>
          <a:ext cx="167044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3</xdr:row>
          <xdr:rowOff>11430</xdr:rowOff>
        </xdr:from>
        <xdr:to>
          <xdr:col>11</xdr:col>
          <xdr:colOff>19050</xdr:colOff>
          <xdr:row>5</xdr:row>
          <xdr:rowOff>133350</xdr:rowOff>
        </xdr:to>
        <xdr:sp macro="" textlink="">
          <xdr:nvSpPr>
            <xdr:cNvPr id="53250" name="Button 2" hidden="1">
              <a:extLst>
                <a:ext uri="{63B3BB69-23CF-44E3-9099-C40C66FF867C}">
                  <a14:compatExt spid="_x0000_s53250"/>
                </a:ext>
                <a:ext uri="{FF2B5EF4-FFF2-40B4-BE49-F238E27FC236}">
                  <a16:creationId xmlns:a16="http://schemas.microsoft.com/office/drawing/2014/main" id="{00000000-0008-0000-3300-000002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Desktop\Worksheet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7</xdr:col>
      <xdr:colOff>41674</xdr:colOff>
      <xdr:row>60</xdr:row>
      <xdr:rowOff>138713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191500"/>
          <a:ext cx="167044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3</xdr:row>
          <xdr:rowOff>11430</xdr:rowOff>
        </xdr:from>
        <xdr:to>
          <xdr:col>11</xdr:col>
          <xdr:colOff>19050</xdr:colOff>
          <xdr:row>5</xdr:row>
          <xdr:rowOff>133350</xdr:rowOff>
        </xdr:to>
        <xdr:sp macro="" textlink="">
          <xdr:nvSpPr>
            <xdr:cNvPr id="54274" name="Button 2" hidden="1">
              <a:extLst>
                <a:ext uri="{63B3BB69-23CF-44E3-9099-C40C66FF867C}">
                  <a14:compatExt spid="_x0000_s54274"/>
                </a:ext>
                <a:ext uri="{FF2B5EF4-FFF2-40B4-BE49-F238E27FC236}">
                  <a16:creationId xmlns:a16="http://schemas.microsoft.com/office/drawing/2014/main" id="{00000000-0008-0000-3400-000002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Desktop\Worksheet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7</xdr:col>
      <xdr:colOff>41674</xdr:colOff>
      <xdr:row>60</xdr:row>
      <xdr:rowOff>138713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191500"/>
          <a:ext cx="167044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3</xdr:row>
          <xdr:rowOff>11430</xdr:rowOff>
        </xdr:from>
        <xdr:to>
          <xdr:col>11</xdr:col>
          <xdr:colOff>19050</xdr:colOff>
          <xdr:row>5</xdr:row>
          <xdr:rowOff>133350</xdr:rowOff>
        </xdr:to>
        <xdr:sp macro="" textlink="">
          <xdr:nvSpPr>
            <xdr:cNvPr id="55298" name="Button 2" hidden="1">
              <a:extLst>
                <a:ext uri="{63B3BB69-23CF-44E3-9099-C40C66FF867C}">
                  <a14:compatExt spid="_x0000_s55298"/>
                </a:ext>
                <a:ext uri="{FF2B5EF4-FFF2-40B4-BE49-F238E27FC236}">
                  <a16:creationId xmlns:a16="http://schemas.microsoft.com/office/drawing/2014/main" id="{00000000-0008-0000-3500-000002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Desktop\Worksheet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7</xdr:col>
      <xdr:colOff>41674</xdr:colOff>
      <xdr:row>60</xdr:row>
      <xdr:rowOff>138713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191500"/>
          <a:ext cx="167044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3</xdr:row>
          <xdr:rowOff>11430</xdr:rowOff>
        </xdr:from>
        <xdr:to>
          <xdr:col>11</xdr:col>
          <xdr:colOff>19050</xdr:colOff>
          <xdr:row>5</xdr:row>
          <xdr:rowOff>133350</xdr:rowOff>
        </xdr:to>
        <xdr:sp macro="" textlink="">
          <xdr:nvSpPr>
            <xdr:cNvPr id="56322" name="Button 2" hidden="1">
              <a:extLst>
                <a:ext uri="{63B3BB69-23CF-44E3-9099-C40C66FF867C}">
                  <a14:compatExt spid="_x0000_s56322"/>
                </a:ext>
                <a:ext uri="{FF2B5EF4-FFF2-40B4-BE49-F238E27FC236}">
                  <a16:creationId xmlns:a16="http://schemas.microsoft.com/office/drawing/2014/main" id="{00000000-0008-0000-3600-000002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Desktop\Worksheet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7</xdr:col>
      <xdr:colOff>41674</xdr:colOff>
      <xdr:row>60</xdr:row>
      <xdr:rowOff>138713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191500"/>
          <a:ext cx="167044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3</xdr:row>
          <xdr:rowOff>11430</xdr:rowOff>
        </xdr:from>
        <xdr:to>
          <xdr:col>11</xdr:col>
          <xdr:colOff>19050</xdr:colOff>
          <xdr:row>5</xdr:row>
          <xdr:rowOff>133350</xdr:rowOff>
        </xdr:to>
        <xdr:sp macro="" textlink="">
          <xdr:nvSpPr>
            <xdr:cNvPr id="57346" name="Butto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37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Desktop\Worksheet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7</xdr:col>
      <xdr:colOff>41674</xdr:colOff>
      <xdr:row>60</xdr:row>
      <xdr:rowOff>138713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191500"/>
          <a:ext cx="167044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3</xdr:row>
          <xdr:rowOff>11430</xdr:rowOff>
        </xdr:from>
        <xdr:to>
          <xdr:col>11</xdr:col>
          <xdr:colOff>19050</xdr:colOff>
          <xdr:row>5</xdr:row>
          <xdr:rowOff>133350</xdr:rowOff>
        </xdr:to>
        <xdr:sp macro="" textlink="">
          <xdr:nvSpPr>
            <xdr:cNvPr id="58370" name="Button 2" hidden="1">
              <a:extLst>
                <a:ext uri="{63B3BB69-23CF-44E3-9099-C40C66FF867C}">
                  <a14:compatExt spid="_x0000_s58370"/>
                </a:ext>
                <a:ext uri="{FF2B5EF4-FFF2-40B4-BE49-F238E27FC236}">
                  <a16:creationId xmlns:a16="http://schemas.microsoft.com/office/drawing/2014/main" id="{00000000-0008-0000-3800-00000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Desktop\Worksheet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7</xdr:col>
      <xdr:colOff>41674</xdr:colOff>
      <xdr:row>60</xdr:row>
      <xdr:rowOff>138713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191500"/>
          <a:ext cx="167044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3</xdr:row>
          <xdr:rowOff>11430</xdr:rowOff>
        </xdr:from>
        <xdr:to>
          <xdr:col>11</xdr:col>
          <xdr:colOff>19050</xdr:colOff>
          <xdr:row>5</xdr:row>
          <xdr:rowOff>133350</xdr:rowOff>
        </xdr:to>
        <xdr:sp macro="" textlink="">
          <xdr:nvSpPr>
            <xdr:cNvPr id="59394" name="Button 2" hidden="1">
              <a:extLst>
                <a:ext uri="{63B3BB69-23CF-44E3-9099-C40C66FF867C}">
                  <a14:compatExt spid="_x0000_s59394"/>
                </a:ext>
                <a:ext uri="{FF2B5EF4-FFF2-40B4-BE49-F238E27FC236}">
                  <a16:creationId xmlns:a16="http://schemas.microsoft.com/office/drawing/2014/main" id="{00000000-0008-0000-3900-00000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Desktop\Worksheet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7</xdr:col>
      <xdr:colOff>41674</xdr:colOff>
      <xdr:row>60</xdr:row>
      <xdr:rowOff>138713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191500"/>
          <a:ext cx="167044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3</xdr:row>
          <xdr:rowOff>11430</xdr:rowOff>
        </xdr:from>
        <xdr:to>
          <xdr:col>11</xdr:col>
          <xdr:colOff>19050</xdr:colOff>
          <xdr:row>5</xdr:row>
          <xdr:rowOff>133350</xdr:rowOff>
        </xdr:to>
        <xdr:sp macro="" textlink="">
          <xdr:nvSpPr>
            <xdr:cNvPr id="60418" name="Button 2" hidden="1">
              <a:extLst>
                <a:ext uri="{63B3BB69-23CF-44E3-9099-C40C66FF867C}">
                  <a14:compatExt spid="_x0000_s60418"/>
                </a:ext>
                <a:ext uri="{FF2B5EF4-FFF2-40B4-BE49-F238E27FC236}">
                  <a16:creationId xmlns:a16="http://schemas.microsoft.com/office/drawing/2014/main" id="{00000000-0008-0000-3A00-000002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Desktop\Worksheet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7</xdr:col>
      <xdr:colOff>41674</xdr:colOff>
      <xdr:row>60</xdr:row>
      <xdr:rowOff>138713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191500"/>
          <a:ext cx="167044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3</xdr:row>
          <xdr:rowOff>11430</xdr:rowOff>
        </xdr:from>
        <xdr:to>
          <xdr:col>11</xdr:col>
          <xdr:colOff>19050</xdr:colOff>
          <xdr:row>5</xdr:row>
          <xdr:rowOff>133350</xdr:rowOff>
        </xdr:to>
        <xdr:sp macro="" textlink="">
          <xdr:nvSpPr>
            <xdr:cNvPr id="6149" name="Button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5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Desktop\Worksheet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7</xdr:col>
      <xdr:colOff>41674</xdr:colOff>
      <xdr:row>60</xdr:row>
      <xdr:rowOff>138713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191500"/>
          <a:ext cx="167044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3</xdr:row>
          <xdr:rowOff>11430</xdr:rowOff>
        </xdr:from>
        <xdr:to>
          <xdr:col>11</xdr:col>
          <xdr:colOff>19050</xdr:colOff>
          <xdr:row>5</xdr:row>
          <xdr:rowOff>133350</xdr:rowOff>
        </xdr:to>
        <xdr:sp macro="" textlink="">
          <xdr:nvSpPr>
            <xdr:cNvPr id="61442" name="Button 2" hidden="1">
              <a:extLst>
                <a:ext uri="{63B3BB69-23CF-44E3-9099-C40C66FF867C}">
                  <a14:compatExt spid="_x0000_s61442"/>
                </a:ext>
                <a:ext uri="{FF2B5EF4-FFF2-40B4-BE49-F238E27FC236}">
                  <a16:creationId xmlns:a16="http://schemas.microsoft.com/office/drawing/2014/main" id="{00000000-0008-0000-3B00-00000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Desktop\Worksheet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7</xdr:col>
      <xdr:colOff>41674</xdr:colOff>
      <xdr:row>60</xdr:row>
      <xdr:rowOff>138713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191500"/>
          <a:ext cx="167044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3</xdr:row>
          <xdr:rowOff>11430</xdr:rowOff>
        </xdr:from>
        <xdr:to>
          <xdr:col>11</xdr:col>
          <xdr:colOff>19050</xdr:colOff>
          <xdr:row>5</xdr:row>
          <xdr:rowOff>133350</xdr:rowOff>
        </xdr:to>
        <xdr:sp macro="" textlink="">
          <xdr:nvSpPr>
            <xdr:cNvPr id="62466" name="Button 2" hidden="1">
              <a:extLst>
                <a:ext uri="{63B3BB69-23CF-44E3-9099-C40C66FF867C}">
                  <a14:compatExt spid="_x0000_s62466"/>
                </a:ext>
                <a:ext uri="{FF2B5EF4-FFF2-40B4-BE49-F238E27FC236}">
                  <a16:creationId xmlns:a16="http://schemas.microsoft.com/office/drawing/2014/main" id="{00000000-0008-0000-3C00-000002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Desktop\Worksheet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7</xdr:col>
      <xdr:colOff>41674</xdr:colOff>
      <xdr:row>60</xdr:row>
      <xdr:rowOff>138713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191500"/>
          <a:ext cx="167044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3</xdr:row>
          <xdr:rowOff>11430</xdr:rowOff>
        </xdr:from>
        <xdr:to>
          <xdr:col>11</xdr:col>
          <xdr:colOff>19050</xdr:colOff>
          <xdr:row>5</xdr:row>
          <xdr:rowOff>133350</xdr:rowOff>
        </xdr:to>
        <xdr:sp macro="" textlink="">
          <xdr:nvSpPr>
            <xdr:cNvPr id="63490" name="Button 2" hidden="1">
              <a:extLst>
                <a:ext uri="{63B3BB69-23CF-44E3-9099-C40C66FF867C}">
                  <a14:compatExt spid="_x0000_s63490"/>
                </a:ext>
                <a:ext uri="{FF2B5EF4-FFF2-40B4-BE49-F238E27FC236}">
                  <a16:creationId xmlns:a16="http://schemas.microsoft.com/office/drawing/2014/main" id="{00000000-0008-0000-3D00-00000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Desktop\Worksheet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7</xdr:col>
      <xdr:colOff>41674</xdr:colOff>
      <xdr:row>60</xdr:row>
      <xdr:rowOff>138713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191500"/>
          <a:ext cx="167044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3</xdr:row>
          <xdr:rowOff>11430</xdr:rowOff>
        </xdr:from>
        <xdr:to>
          <xdr:col>11</xdr:col>
          <xdr:colOff>19050</xdr:colOff>
          <xdr:row>5</xdr:row>
          <xdr:rowOff>133350</xdr:rowOff>
        </xdr:to>
        <xdr:sp macro="" textlink="">
          <xdr:nvSpPr>
            <xdr:cNvPr id="64514" name="Button 2" hidden="1">
              <a:extLst>
                <a:ext uri="{63B3BB69-23CF-44E3-9099-C40C66FF867C}">
                  <a14:compatExt spid="_x0000_s64514"/>
                </a:ext>
                <a:ext uri="{FF2B5EF4-FFF2-40B4-BE49-F238E27FC236}">
                  <a16:creationId xmlns:a16="http://schemas.microsoft.com/office/drawing/2014/main" id="{00000000-0008-0000-3E00-000002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Desktop\Worksheet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7</xdr:col>
      <xdr:colOff>41674</xdr:colOff>
      <xdr:row>60</xdr:row>
      <xdr:rowOff>138713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191500"/>
          <a:ext cx="167044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3</xdr:row>
          <xdr:rowOff>11430</xdr:rowOff>
        </xdr:from>
        <xdr:to>
          <xdr:col>11</xdr:col>
          <xdr:colOff>19050</xdr:colOff>
          <xdr:row>5</xdr:row>
          <xdr:rowOff>133350</xdr:rowOff>
        </xdr:to>
        <xdr:sp macro="" textlink="">
          <xdr:nvSpPr>
            <xdr:cNvPr id="65538" name="Button 2" hidden="1">
              <a:extLst>
                <a:ext uri="{63B3BB69-23CF-44E3-9099-C40C66FF867C}">
                  <a14:compatExt spid="_x0000_s65538"/>
                </a:ext>
                <a:ext uri="{FF2B5EF4-FFF2-40B4-BE49-F238E27FC236}">
                  <a16:creationId xmlns:a16="http://schemas.microsoft.com/office/drawing/2014/main" id="{00000000-0008-0000-3F00-000002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Desktop\Worksheet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7</xdr:col>
      <xdr:colOff>41674</xdr:colOff>
      <xdr:row>60</xdr:row>
      <xdr:rowOff>138713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191500"/>
          <a:ext cx="167044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3</xdr:row>
          <xdr:rowOff>11430</xdr:rowOff>
        </xdr:from>
        <xdr:to>
          <xdr:col>11</xdr:col>
          <xdr:colOff>19050</xdr:colOff>
          <xdr:row>5</xdr:row>
          <xdr:rowOff>133350</xdr:rowOff>
        </xdr:to>
        <xdr:sp macro="" textlink="">
          <xdr:nvSpPr>
            <xdr:cNvPr id="66562" name="Button 2" hidden="1">
              <a:extLst>
                <a:ext uri="{63B3BB69-23CF-44E3-9099-C40C66FF867C}">
                  <a14:compatExt spid="_x0000_s66562"/>
                </a:ext>
                <a:ext uri="{FF2B5EF4-FFF2-40B4-BE49-F238E27FC236}">
                  <a16:creationId xmlns:a16="http://schemas.microsoft.com/office/drawing/2014/main" id="{00000000-0008-0000-4000-000002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Desktop\Worksheet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7</xdr:col>
      <xdr:colOff>41674</xdr:colOff>
      <xdr:row>60</xdr:row>
      <xdr:rowOff>138713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4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191500"/>
          <a:ext cx="167044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3</xdr:row>
          <xdr:rowOff>11430</xdr:rowOff>
        </xdr:from>
        <xdr:to>
          <xdr:col>11</xdr:col>
          <xdr:colOff>19050</xdr:colOff>
          <xdr:row>5</xdr:row>
          <xdr:rowOff>133350</xdr:rowOff>
        </xdr:to>
        <xdr:sp macro="" textlink="">
          <xdr:nvSpPr>
            <xdr:cNvPr id="67587" name="Button 3" hidden="1">
              <a:extLst>
                <a:ext uri="{63B3BB69-23CF-44E3-9099-C40C66FF867C}">
                  <a14:compatExt spid="_x0000_s67587"/>
                </a:ext>
                <a:ext uri="{FF2B5EF4-FFF2-40B4-BE49-F238E27FC236}">
                  <a16:creationId xmlns:a16="http://schemas.microsoft.com/office/drawing/2014/main" id="{00000000-0008-0000-4100-000003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Desktop\Worksheet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96</xdr:row>
      <xdr:rowOff>0</xdr:rowOff>
    </xdr:from>
    <xdr:to>
      <xdr:col>6</xdr:col>
      <xdr:colOff>1060849</xdr:colOff>
      <xdr:row>97</xdr:row>
      <xdr:rowOff>138713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9900" y="18669000"/>
          <a:ext cx="1670449" cy="32921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7</xdr:col>
      <xdr:colOff>41674</xdr:colOff>
      <xdr:row>60</xdr:row>
      <xdr:rowOff>138713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191500"/>
          <a:ext cx="167044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3</xdr:row>
          <xdr:rowOff>11430</xdr:rowOff>
        </xdr:from>
        <xdr:to>
          <xdr:col>11</xdr:col>
          <xdr:colOff>19050</xdr:colOff>
          <xdr:row>5</xdr:row>
          <xdr:rowOff>133350</xdr:rowOff>
        </xdr:to>
        <xdr:sp macro="" textlink="">
          <xdr:nvSpPr>
            <xdr:cNvPr id="7172" name="Button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6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Desktop\Worksheet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7</xdr:col>
      <xdr:colOff>41674</xdr:colOff>
      <xdr:row>60</xdr:row>
      <xdr:rowOff>138713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191500"/>
          <a:ext cx="167044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3</xdr:row>
          <xdr:rowOff>11430</xdr:rowOff>
        </xdr:from>
        <xdr:to>
          <xdr:col>11</xdr:col>
          <xdr:colOff>19050</xdr:colOff>
          <xdr:row>5</xdr:row>
          <xdr:rowOff>133350</xdr:rowOff>
        </xdr:to>
        <xdr:sp macro="" textlink="">
          <xdr:nvSpPr>
            <xdr:cNvPr id="8195" name="Button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7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Desktop\Worksheet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</xdr:row>
      <xdr:rowOff>0</xdr:rowOff>
    </xdr:from>
    <xdr:to>
      <xdr:col>7</xdr:col>
      <xdr:colOff>41674</xdr:colOff>
      <xdr:row>60</xdr:row>
      <xdr:rowOff>138713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8191500"/>
          <a:ext cx="167044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3</xdr:row>
          <xdr:rowOff>11430</xdr:rowOff>
        </xdr:from>
        <xdr:to>
          <xdr:col>11</xdr:col>
          <xdr:colOff>19050</xdr:colOff>
          <xdr:row>5</xdr:row>
          <xdr:rowOff>133350</xdr:rowOff>
        </xdr:to>
        <xdr:sp macro="" textlink="">
          <xdr:nvSpPr>
            <xdr:cNvPr id="9219" name="Button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8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PDF this worksheet - Desktop\Worksheet PDFs\{Analysis Date:}\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trlProp" Target="../ctrlProps/ctrlProp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trlProp" Target="../ctrlProps/ctrlProp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trlProp" Target="../ctrlProps/ctrlProp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trlProp" Target="../ctrlProps/ctrlProp1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trlProp" Target="../ctrlProps/ctrlProp13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trlProp" Target="../ctrlProps/ctrlProp14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trlProp" Target="../ctrlProps/ctrlProp15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trlProp" Target="../ctrlProps/ctrlProp1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trlProp" Target="../ctrlProps/ctrlProp1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trlProp" Target="../ctrlProps/ctrlProp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trlProp" Target="../ctrlProps/ctrlProp1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trlProp" Target="../ctrlProps/ctrlProp20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4" Type="http://schemas.openxmlformats.org/officeDocument/2006/relationships/ctrlProp" Target="../ctrlProps/ctrlProp21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Relationship Id="rId4" Type="http://schemas.openxmlformats.org/officeDocument/2006/relationships/ctrlProp" Target="../ctrlProps/ctrlProp22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Relationship Id="rId4" Type="http://schemas.openxmlformats.org/officeDocument/2006/relationships/ctrlProp" Target="../ctrlProps/ctrlProp23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Relationship Id="rId4" Type="http://schemas.openxmlformats.org/officeDocument/2006/relationships/ctrlProp" Target="../ctrlProps/ctrlProp24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Relationship Id="rId4" Type="http://schemas.openxmlformats.org/officeDocument/2006/relationships/ctrlProp" Target="../ctrlProps/ctrlProp25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Relationship Id="rId4" Type="http://schemas.openxmlformats.org/officeDocument/2006/relationships/ctrlProp" Target="../ctrlProps/ctrlProp26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Relationship Id="rId4" Type="http://schemas.openxmlformats.org/officeDocument/2006/relationships/ctrlProp" Target="../ctrlProps/ctrlProp27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Relationship Id="rId4" Type="http://schemas.openxmlformats.org/officeDocument/2006/relationships/ctrlProp" Target="../ctrlProps/ctrlProp2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Relationship Id="rId4" Type="http://schemas.openxmlformats.org/officeDocument/2006/relationships/ctrlProp" Target="../ctrlProps/ctrlProp29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Relationship Id="rId4" Type="http://schemas.openxmlformats.org/officeDocument/2006/relationships/ctrlProp" Target="../ctrlProps/ctrlProp30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Relationship Id="rId4" Type="http://schemas.openxmlformats.org/officeDocument/2006/relationships/ctrlProp" Target="../ctrlProps/ctrlProp31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Relationship Id="rId4" Type="http://schemas.openxmlformats.org/officeDocument/2006/relationships/ctrlProp" Target="../ctrlProps/ctrlProp32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Relationship Id="rId4" Type="http://schemas.openxmlformats.org/officeDocument/2006/relationships/ctrlProp" Target="../ctrlProps/ctrlProp33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3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Relationship Id="rId4" Type="http://schemas.openxmlformats.org/officeDocument/2006/relationships/ctrlProp" Target="../ctrlProps/ctrlProp34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4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Relationship Id="rId4" Type="http://schemas.openxmlformats.org/officeDocument/2006/relationships/ctrlProp" Target="../ctrlProps/ctrlProp35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Relationship Id="rId4" Type="http://schemas.openxmlformats.org/officeDocument/2006/relationships/ctrlProp" Target="../ctrlProps/ctrlProp36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6.v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Relationship Id="rId4" Type="http://schemas.openxmlformats.org/officeDocument/2006/relationships/ctrlProp" Target="../ctrlProps/ctrlProp37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7.v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Relationship Id="rId4" Type="http://schemas.openxmlformats.org/officeDocument/2006/relationships/ctrlProp" Target="../ctrlProps/ctrlProp38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3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8.vml"/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Relationship Id="rId4" Type="http://schemas.openxmlformats.org/officeDocument/2006/relationships/ctrlProp" Target="../ctrlProps/ctrlProp39.x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9.vml"/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Relationship Id="rId4" Type="http://schemas.openxmlformats.org/officeDocument/2006/relationships/ctrlProp" Target="../ctrlProps/ctrlProp40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0.vml"/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Relationship Id="rId4" Type="http://schemas.openxmlformats.org/officeDocument/2006/relationships/ctrlProp" Target="../ctrlProps/ctrlProp41.x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1.vml"/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Relationship Id="rId4" Type="http://schemas.openxmlformats.org/officeDocument/2006/relationships/ctrlProp" Target="../ctrlProps/ctrlProp42.xm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2.vml"/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Relationship Id="rId4" Type="http://schemas.openxmlformats.org/officeDocument/2006/relationships/ctrlProp" Target="../ctrlProps/ctrlProp43.xm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3.vml"/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Relationship Id="rId4" Type="http://schemas.openxmlformats.org/officeDocument/2006/relationships/ctrlProp" Target="../ctrlProps/ctrlProp44.xm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4.vml"/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Relationship Id="rId4" Type="http://schemas.openxmlformats.org/officeDocument/2006/relationships/ctrlProp" Target="../ctrlProps/ctrlProp45.xm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5.vml"/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Relationship Id="rId4" Type="http://schemas.openxmlformats.org/officeDocument/2006/relationships/ctrlProp" Target="../ctrlProps/ctrlProp46.x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6.vml"/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Relationship Id="rId4" Type="http://schemas.openxmlformats.org/officeDocument/2006/relationships/ctrlProp" Target="../ctrlProps/ctrlProp47.xm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7.vml"/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Relationship Id="rId4" Type="http://schemas.openxmlformats.org/officeDocument/2006/relationships/ctrlProp" Target="../ctrlProps/ctrlProp48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4.xm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8.vml"/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Relationship Id="rId4" Type="http://schemas.openxmlformats.org/officeDocument/2006/relationships/ctrlProp" Target="../ctrlProps/ctrlProp49.xm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9.vml"/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Relationship Id="rId4" Type="http://schemas.openxmlformats.org/officeDocument/2006/relationships/ctrlProp" Target="../ctrlProps/ctrlProp50.xm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0.vml"/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Relationship Id="rId4" Type="http://schemas.openxmlformats.org/officeDocument/2006/relationships/ctrlProp" Target="../ctrlProps/ctrlProp51.xml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1.vml"/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Relationship Id="rId4" Type="http://schemas.openxmlformats.org/officeDocument/2006/relationships/ctrlProp" Target="../ctrlProps/ctrlProp52.xml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2.vml"/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Relationship Id="rId4" Type="http://schemas.openxmlformats.org/officeDocument/2006/relationships/ctrlProp" Target="../ctrlProps/ctrlProp53.xml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3.vml"/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Relationship Id="rId4" Type="http://schemas.openxmlformats.org/officeDocument/2006/relationships/ctrlProp" Target="../ctrlProps/ctrlProp54.xml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4.vml"/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Relationship Id="rId4" Type="http://schemas.openxmlformats.org/officeDocument/2006/relationships/ctrlProp" Target="../ctrlProps/ctrlProp55.xml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5.vml"/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Relationship Id="rId4" Type="http://schemas.openxmlformats.org/officeDocument/2006/relationships/ctrlProp" Target="../ctrlProps/ctrlProp56.xml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6.vml"/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Relationship Id="rId4" Type="http://schemas.openxmlformats.org/officeDocument/2006/relationships/ctrlProp" Target="../ctrlProps/ctrlProp57.xml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7.vml"/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Relationship Id="rId4" Type="http://schemas.openxmlformats.org/officeDocument/2006/relationships/ctrlProp" Target="../ctrlProps/ctrlProp58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5.xml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8.vml"/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Relationship Id="rId4" Type="http://schemas.openxmlformats.org/officeDocument/2006/relationships/ctrlProp" Target="../ctrlProps/ctrlProp59.xml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9.vml"/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Relationship Id="rId4" Type="http://schemas.openxmlformats.org/officeDocument/2006/relationships/ctrlProp" Target="../ctrlProps/ctrlProp60.xml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0.vml"/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Relationship Id="rId4" Type="http://schemas.openxmlformats.org/officeDocument/2006/relationships/ctrlProp" Target="../ctrlProps/ctrlProp61.xml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1.vml"/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Relationship Id="rId4" Type="http://schemas.openxmlformats.org/officeDocument/2006/relationships/ctrlProp" Target="../ctrlProps/ctrlProp62.xml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2.vml"/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Relationship Id="rId4" Type="http://schemas.openxmlformats.org/officeDocument/2006/relationships/ctrlProp" Target="../ctrlProps/ctrlProp63.xml"/></Relationships>
</file>

<file path=xl/worksheets/_rels/sheet6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3.vml"/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Relationship Id="rId4" Type="http://schemas.openxmlformats.org/officeDocument/2006/relationships/ctrlProp" Target="../ctrlProps/ctrlProp64.xml"/></Relationships>
</file>

<file path=xl/worksheets/_rels/sheet6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4.vml"/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Relationship Id="rId4" Type="http://schemas.openxmlformats.org/officeDocument/2006/relationships/ctrlProp" Target="../ctrlProps/ctrlProp65.xml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74"/>
  <sheetViews>
    <sheetView workbookViewId="0">
      <selection activeCell="B7" sqref="B7"/>
    </sheetView>
  </sheetViews>
  <sheetFormatPr defaultRowHeight="14.4" x14ac:dyDescent="0.55000000000000004"/>
  <cols>
    <col min="1" max="1" width="12.26171875" customWidth="1"/>
    <col min="2" max="2" width="20" customWidth="1"/>
    <col min="3" max="3" width="9.15625" style="1"/>
    <col min="8" max="8" width="26.26171875" customWidth="1"/>
  </cols>
  <sheetData>
    <row r="1" spans="1:8" s="38" customFormat="1" x14ac:dyDescent="0.55000000000000004">
      <c r="A1" s="127" t="str">
        <f>'1'!B1</f>
        <v>Body Fluid Alcohol Concentration and Volatiles Reporting Form</v>
      </c>
      <c r="B1" s="128"/>
      <c r="C1" s="128"/>
      <c r="D1" s="128"/>
      <c r="E1" s="128"/>
      <c r="F1" s="79"/>
      <c r="G1" s="79"/>
      <c r="H1" s="93" t="str">
        <f>'1'!I1</f>
        <v>Version 2</v>
      </c>
    </row>
    <row r="2" spans="1:8" s="38" customFormat="1" x14ac:dyDescent="0.55000000000000004">
      <c r="A2" s="80" t="str">
        <f>'1'!B2</f>
        <v>NCSCL - Toxicology Section</v>
      </c>
      <c r="B2" s="11"/>
      <c r="C2" s="11"/>
      <c r="D2" s="11"/>
      <c r="E2" s="11"/>
      <c r="F2" s="11"/>
      <c r="G2" s="11"/>
      <c r="H2" s="94" t="str">
        <f>'1'!I2</f>
        <v>Effective Date: 11/14/2019</v>
      </c>
    </row>
    <row r="3" spans="1:8" s="38" customFormat="1" x14ac:dyDescent="0.55000000000000004">
      <c r="C3" s="1"/>
    </row>
    <row r="4" spans="1:8" s="38" customFormat="1" x14ac:dyDescent="0.55000000000000004">
      <c r="A4" s="38" t="s">
        <v>117</v>
      </c>
      <c r="C4" s="1"/>
    </row>
    <row r="5" spans="1:8" s="38" customFormat="1" x14ac:dyDescent="0.55000000000000004">
      <c r="C5" s="1"/>
    </row>
    <row r="6" spans="1:8" x14ac:dyDescent="0.55000000000000004">
      <c r="A6" s="113" t="s">
        <v>115</v>
      </c>
      <c r="B6" s="113" t="s">
        <v>116</v>
      </c>
      <c r="C6" s="113" t="s">
        <v>120</v>
      </c>
    </row>
    <row r="7" spans="1:8" x14ac:dyDescent="0.55000000000000004">
      <c r="A7" s="21">
        <v>1</v>
      </c>
      <c r="B7" s="116"/>
      <c r="C7" s="126"/>
    </row>
    <row r="8" spans="1:8" x14ac:dyDescent="0.55000000000000004">
      <c r="A8" s="21">
        <v>2</v>
      </c>
      <c r="B8" s="116"/>
      <c r="C8" s="126"/>
    </row>
    <row r="9" spans="1:8" x14ac:dyDescent="0.55000000000000004">
      <c r="A9" s="21">
        <v>3</v>
      </c>
      <c r="B9" s="116"/>
      <c r="C9" s="126"/>
    </row>
    <row r="10" spans="1:8" x14ac:dyDescent="0.55000000000000004">
      <c r="A10" s="21">
        <v>4</v>
      </c>
      <c r="B10" s="116"/>
      <c r="C10" s="126"/>
    </row>
    <row r="11" spans="1:8" x14ac:dyDescent="0.55000000000000004">
      <c r="A11" s="21">
        <v>5</v>
      </c>
      <c r="B11" s="116"/>
      <c r="C11" s="126"/>
    </row>
    <row r="12" spans="1:8" x14ac:dyDescent="0.55000000000000004">
      <c r="A12" s="21">
        <v>6</v>
      </c>
      <c r="B12" s="116"/>
      <c r="C12" s="126"/>
    </row>
    <row r="13" spans="1:8" x14ac:dyDescent="0.55000000000000004">
      <c r="A13" s="21">
        <v>7</v>
      </c>
      <c r="B13" s="116"/>
      <c r="C13" s="126"/>
    </row>
    <row r="14" spans="1:8" x14ac:dyDescent="0.55000000000000004">
      <c r="A14" s="21">
        <v>8</v>
      </c>
      <c r="B14" s="116"/>
      <c r="C14" s="126"/>
    </row>
    <row r="15" spans="1:8" x14ac:dyDescent="0.55000000000000004">
      <c r="A15" s="21">
        <v>9</v>
      </c>
      <c r="B15" s="116"/>
      <c r="C15" s="126"/>
    </row>
    <row r="16" spans="1:8" x14ac:dyDescent="0.55000000000000004">
      <c r="A16" s="21">
        <v>10</v>
      </c>
      <c r="B16" s="116"/>
      <c r="C16" s="126"/>
    </row>
    <row r="17" spans="1:3" x14ac:dyDescent="0.55000000000000004">
      <c r="A17" s="21">
        <v>11</v>
      </c>
      <c r="B17" s="116"/>
      <c r="C17" s="126"/>
    </row>
    <row r="18" spans="1:3" x14ac:dyDescent="0.55000000000000004">
      <c r="A18" s="21">
        <v>12</v>
      </c>
      <c r="B18" s="116"/>
      <c r="C18" s="126"/>
    </row>
    <row r="19" spans="1:3" x14ac:dyDescent="0.55000000000000004">
      <c r="A19" s="21">
        <v>13</v>
      </c>
      <c r="B19" s="116"/>
      <c r="C19" s="126"/>
    </row>
    <row r="20" spans="1:3" x14ac:dyDescent="0.55000000000000004">
      <c r="A20" s="21">
        <v>14</v>
      </c>
      <c r="B20" s="116"/>
      <c r="C20" s="126"/>
    </row>
    <row r="21" spans="1:3" x14ac:dyDescent="0.55000000000000004">
      <c r="A21" s="21">
        <v>15</v>
      </c>
      <c r="B21" s="116"/>
      <c r="C21" s="126"/>
    </row>
    <row r="22" spans="1:3" x14ac:dyDescent="0.55000000000000004">
      <c r="A22" s="21">
        <v>16</v>
      </c>
      <c r="B22" s="116"/>
      <c r="C22" s="126"/>
    </row>
    <row r="23" spans="1:3" x14ac:dyDescent="0.55000000000000004">
      <c r="A23" s="21">
        <v>17</v>
      </c>
      <c r="B23" s="116"/>
      <c r="C23" s="126"/>
    </row>
    <row r="24" spans="1:3" x14ac:dyDescent="0.55000000000000004">
      <c r="A24" s="21">
        <v>18</v>
      </c>
      <c r="B24" s="116"/>
      <c r="C24" s="126"/>
    </row>
    <row r="25" spans="1:3" x14ac:dyDescent="0.55000000000000004">
      <c r="A25" s="21">
        <v>19</v>
      </c>
      <c r="B25" s="116"/>
      <c r="C25" s="126"/>
    </row>
    <row r="26" spans="1:3" x14ac:dyDescent="0.55000000000000004">
      <c r="A26" s="21">
        <v>20</v>
      </c>
      <c r="B26" s="116"/>
      <c r="C26" s="126"/>
    </row>
    <row r="27" spans="1:3" x14ac:dyDescent="0.55000000000000004">
      <c r="A27" s="21">
        <v>21</v>
      </c>
      <c r="B27" s="116"/>
      <c r="C27" s="126"/>
    </row>
    <row r="28" spans="1:3" x14ac:dyDescent="0.55000000000000004">
      <c r="A28" s="21">
        <v>22</v>
      </c>
      <c r="B28" s="116"/>
      <c r="C28" s="126"/>
    </row>
    <row r="29" spans="1:3" x14ac:dyDescent="0.55000000000000004">
      <c r="A29" s="21">
        <v>23</v>
      </c>
      <c r="B29" s="116"/>
      <c r="C29" s="126"/>
    </row>
    <row r="30" spans="1:3" x14ac:dyDescent="0.55000000000000004">
      <c r="A30" s="21">
        <v>24</v>
      </c>
      <c r="B30" s="116"/>
      <c r="C30" s="126"/>
    </row>
    <row r="31" spans="1:3" x14ac:dyDescent="0.55000000000000004">
      <c r="A31" s="21">
        <v>25</v>
      </c>
      <c r="B31" s="116"/>
      <c r="C31" s="126"/>
    </row>
    <row r="32" spans="1:3" x14ac:dyDescent="0.55000000000000004">
      <c r="A32" s="21">
        <v>26</v>
      </c>
      <c r="B32" s="116"/>
      <c r="C32" s="126"/>
    </row>
    <row r="33" spans="1:3" x14ac:dyDescent="0.55000000000000004">
      <c r="A33" s="21">
        <v>27</v>
      </c>
      <c r="B33" s="116"/>
      <c r="C33" s="126"/>
    </row>
    <row r="34" spans="1:3" x14ac:dyDescent="0.55000000000000004">
      <c r="A34" s="21">
        <v>28</v>
      </c>
      <c r="B34" s="116"/>
      <c r="C34" s="126"/>
    </row>
    <row r="35" spans="1:3" x14ac:dyDescent="0.55000000000000004">
      <c r="A35" s="21">
        <v>29</v>
      </c>
      <c r="B35" s="116"/>
      <c r="C35" s="126"/>
    </row>
    <row r="36" spans="1:3" x14ac:dyDescent="0.55000000000000004">
      <c r="A36" s="21">
        <v>30</v>
      </c>
      <c r="B36" s="116"/>
      <c r="C36" s="126"/>
    </row>
    <row r="37" spans="1:3" x14ac:dyDescent="0.55000000000000004">
      <c r="A37" s="21">
        <v>31</v>
      </c>
      <c r="B37" s="116"/>
      <c r="C37" s="126"/>
    </row>
    <row r="38" spans="1:3" ht="14.7" thickBot="1" x14ac:dyDescent="0.6">
      <c r="A38" s="115">
        <v>32</v>
      </c>
      <c r="B38" s="116"/>
      <c r="C38" s="126"/>
    </row>
    <row r="39" spans="1:3" ht="14.7" thickTop="1" x14ac:dyDescent="0.55000000000000004">
      <c r="A39" s="114">
        <v>33</v>
      </c>
      <c r="B39" s="116"/>
      <c r="C39" s="126"/>
    </row>
    <row r="40" spans="1:3" x14ac:dyDescent="0.55000000000000004">
      <c r="A40" s="21">
        <v>34</v>
      </c>
      <c r="B40" s="116"/>
      <c r="C40" s="126"/>
    </row>
    <row r="41" spans="1:3" x14ac:dyDescent="0.55000000000000004">
      <c r="A41" s="21">
        <v>35</v>
      </c>
      <c r="B41" s="116"/>
      <c r="C41" s="126"/>
    </row>
    <row r="42" spans="1:3" x14ac:dyDescent="0.55000000000000004">
      <c r="A42" s="21">
        <v>36</v>
      </c>
      <c r="B42" s="116"/>
      <c r="C42" s="126"/>
    </row>
    <row r="43" spans="1:3" x14ac:dyDescent="0.55000000000000004">
      <c r="A43" s="21">
        <v>37</v>
      </c>
      <c r="B43" s="116"/>
      <c r="C43" s="126"/>
    </row>
    <row r="44" spans="1:3" x14ac:dyDescent="0.55000000000000004">
      <c r="A44" s="21">
        <v>38</v>
      </c>
      <c r="B44" s="116"/>
      <c r="C44" s="126"/>
    </row>
    <row r="45" spans="1:3" x14ac:dyDescent="0.55000000000000004">
      <c r="A45" s="21">
        <v>39</v>
      </c>
      <c r="B45" s="116"/>
      <c r="C45" s="126"/>
    </row>
    <row r="46" spans="1:3" x14ac:dyDescent="0.55000000000000004">
      <c r="A46" s="21">
        <v>40</v>
      </c>
      <c r="B46" s="116"/>
      <c r="C46" s="126"/>
    </row>
    <row r="47" spans="1:3" x14ac:dyDescent="0.55000000000000004">
      <c r="A47" s="21">
        <v>41</v>
      </c>
      <c r="B47" s="116"/>
      <c r="C47" s="126"/>
    </row>
    <row r="48" spans="1:3" x14ac:dyDescent="0.55000000000000004">
      <c r="A48" s="21">
        <v>42</v>
      </c>
      <c r="B48" s="116"/>
      <c r="C48" s="126"/>
    </row>
    <row r="49" spans="1:3" x14ac:dyDescent="0.55000000000000004">
      <c r="A49" s="21">
        <v>43</v>
      </c>
      <c r="B49" s="116"/>
      <c r="C49" s="126"/>
    </row>
    <row r="50" spans="1:3" x14ac:dyDescent="0.55000000000000004">
      <c r="A50" s="21">
        <v>44</v>
      </c>
      <c r="B50" s="116"/>
      <c r="C50" s="126"/>
    </row>
    <row r="51" spans="1:3" x14ac:dyDescent="0.55000000000000004">
      <c r="A51" s="21">
        <v>45</v>
      </c>
      <c r="B51" s="116"/>
      <c r="C51" s="126"/>
    </row>
    <row r="52" spans="1:3" x14ac:dyDescent="0.55000000000000004">
      <c r="A52" s="21">
        <v>46</v>
      </c>
      <c r="B52" s="116"/>
      <c r="C52" s="126"/>
    </row>
    <row r="53" spans="1:3" x14ac:dyDescent="0.55000000000000004">
      <c r="A53" s="21">
        <v>47</v>
      </c>
      <c r="B53" s="116"/>
      <c r="C53" s="126"/>
    </row>
    <row r="54" spans="1:3" x14ac:dyDescent="0.55000000000000004">
      <c r="A54" s="21">
        <v>48</v>
      </c>
      <c r="B54" s="116"/>
      <c r="C54" s="126"/>
    </row>
    <row r="55" spans="1:3" x14ac:dyDescent="0.55000000000000004">
      <c r="A55" s="21">
        <v>49</v>
      </c>
      <c r="B55" s="116"/>
      <c r="C55" s="126"/>
    </row>
    <row r="56" spans="1:3" x14ac:dyDescent="0.55000000000000004">
      <c r="A56" s="21">
        <v>50</v>
      </c>
      <c r="B56" s="116"/>
      <c r="C56" s="126"/>
    </row>
    <row r="57" spans="1:3" x14ac:dyDescent="0.55000000000000004">
      <c r="A57" s="21">
        <v>51</v>
      </c>
      <c r="B57" s="116"/>
      <c r="C57" s="126"/>
    </row>
    <row r="58" spans="1:3" x14ac:dyDescent="0.55000000000000004">
      <c r="A58" s="21">
        <v>52</v>
      </c>
      <c r="B58" s="116"/>
      <c r="C58" s="126"/>
    </row>
    <row r="59" spans="1:3" x14ac:dyDescent="0.55000000000000004">
      <c r="A59" s="21">
        <v>53</v>
      </c>
      <c r="B59" s="116"/>
      <c r="C59" s="126"/>
    </row>
    <row r="60" spans="1:3" x14ac:dyDescent="0.55000000000000004">
      <c r="A60" s="21">
        <v>54</v>
      </c>
      <c r="B60" s="116"/>
      <c r="C60" s="126"/>
    </row>
    <row r="61" spans="1:3" x14ac:dyDescent="0.55000000000000004">
      <c r="A61" s="21">
        <v>55</v>
      </c>
      <c r="B61" s="116"/>
      <c r="C61" s="126"/>
    </row>
    <row r="62" spans="1:3" x14ac:dyDescent="0.55000000000000004">
      <c r="A62" s="21">
        <v>56</v>
      </c>
      <c r="B62" s="116"/>
      <c r="C62" s="126"/>
    </row>
    <row r="63" spans="1:3" x14ac:dyDescent="0.55000000000000004">
      <c r="A63" s="21">
        <v>57</v>
      </c>
      <c r="B63" s="116"/>
      <c r="C63" s="126"/>
    </row>
    <row r="64" spans="1:3" x14ac:dyDescent="0.55000000000000004">
      <c r="A64" s="21">
        <v>58</v>
      </c>
      <c r="B64" s="116"/>
      <c r="C64" s="126"/>
    </row>
    <row r="65" spans="1:3" x14ac:dyDescent="0.55000000000000004">
      <c r="A65" s="21">
        <v>59</v>
      </c>
      <c r="B65" s="116"/>
      <c r="C65" s="126"/>
    </row>
    <row r="66" spans="1:3" x14ac:dyDescent="0.55000000000000004">
      <c r="A66" s="21">
        <v>60</v>
      </c>
      <c r="B66" s="116"/>
      <c r="C66" s="126"/>
    </row>
    <row r="67" spans="1:3" x14ac:dyDescent="0.55000000000000004">
      <c r="A67" s="21">
        <v>61</v>
      </c>
      <c r="B67" s="116"/>
      <c r="C67" s="126"/>
    </row>
    <row r="68" spans="1:3" x14ac:dyDescent="0.55000000000000004">
      <c r="A68" s="21">
        <v>62</v>
      </c>
      <c r="B68" s="116"/>
      <c r="C68" s="126"/>
    </row>
    <row r="69" spans="1:3" x14ac:dyDescent="0.55000000000000004">
      <c r="A69" s="21">
        <v>63</v>
      </c>
      <c r="B69" s="116"/>
      <c r="C69" s="126"/>
    </row>
    <row r="70" spans="1:3" x14ac:dyDescent="0.55000000000000004">
      <c r="A70" s="21">
        <v>64</v>
      </c>
      <c r="B70" s="116"/>
      <c r="C70" s="126"/>
    </row>
    <row r="74" spans="1:3" x14ac:dyDescent="0.55000000000000004">
      <c r="A74" s="42" t="str">
        <f>'1'!B59</f>
        <v>Form template approved by Toxicology Technical Leader Wayne Lewallen on 11/14/2019.</v>
      </c>
    </row>
  </sheetData>
  <sheetProtection algorithmName="SHA-512" hashValue="Pw6QPSF+MeG+iemCgVSGT0zQX9CyK4vt9TR+CgxJNmFOi4JP/u7hPhKa50gqRLX7ICG9gG/rq40yWSplOyig5A==" saltValue="5rtoYY1xGjurNGYSFQKpgA==" spinCount="100000" sheet="1" objects="1" scenarios="1"/>
  <pageMargins left="0.7" right="0.7" top="0.75" bottom="0.75" header="0.3" footer="0.3"/>
  <pageSetup orientation="portrait" horizontalDpi="30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pageSetUpPr fitToPage="1"/>
  </sheetPr>
  <dimension ref="A1:Q100"/>
  <sheetViews>
    <sheetView showGridLines="0" zoomScaleNormal="100" workbookViewId="0">
      <selection activeCell="C11" sqref="C11"/>
    </sheetView>
  </sheetViews>
  <sheetFormatPr defaultColWidth="9.15625" defaultRowHeight="14.4" x14ac:dyDescent="0.55000000000000004"/>
  <cols>
    <col min="1" max="1" width="1.83984375" style="38" customWidth="1"/>
    <col min="2" max="2" width="20.83984375" style="38" customWidth="1"/>
    <col min="3" max="3" width="12" style="38" bestFit="1" customWidth="1"/>
    <col min="4" max="4" width="11" style="38" customWidth="1"/>
    <col min="5" max="5" width="9.578125" style="38" customWidth="1"/>
    <col min="6" max="6" width="7.15625" style="38" customWidth="1"/>
    <col min="7" max="7" width="7.68359375" style="38" customWidth="1"/>
    <col min="8" max="8" width="25.68359375" style="38" customWidth="1"/>
    <col min="9" max="9" width="38.578125" style="38" customWidth="1"/>
    <col min="10" max="10" width="15.83984375" style="38" hidden="1" customWidth="1"/>
    <col min="11" max="11" width="22.41796875" style="38" hidden="1" customWidth="1"/>
    <col min="12" max="12" width="5" style="38" customWidth="1"/>
    <col min="13" max="13" width="7.41796875" style="38" customWidth="1"/>
    <col min="14" max="14" width="2.26171875" style="38" customWidth="1"/>
    <col min="15" max="15" width="2" style="38" customWidth="1"/>
    <col min="16" max="16" width="88.15625" style="38" customWidth="1"/>
    <col min="17" max="16384" width="9.15625" style="38"/>
  </cols>
  <sheetData>
    <row r="1" spans="2:17" ht="15" customHeight="1" x14ac:dyDescent="0.55000000000000004">
      <c r="B1" s="132" t="str">
        <f>'1'!B1</f>
        <v>Body Fluid Alcohol Concentration and Volatiles Reporting Form</v>
      </c>
      <c r="C1" s="133"/>
      <c r="D1" s="133"/>
      <c r="E1" s="133"/>
      <c r="F1" s="133"/>
      <c r="G1" s="79"/>
      <c r="H1" s="79"/>
      <c r="I1" s="93" t="str">
        <f>'1'!I1</f>
        <v>Version 2</v>
      </c>
      <c r="J1" s="44" t="s">
        <v>40</v>
      </c>
      <c r="K1" s="44" t="s">
        <v>40</v>
      </c>
      <c r="L1" s="44"/>
    </row>
    <row r="2" spans="2:17" ht="15" customHeight="1" x14ac:dyDescent="0.55000000000000004">
      <c r="B2" s="80" t="str">
        <f>'1'!B2</f>
        <v>NCSCL - Toxicology Section</v>
      </c>
      <c r="C2" s="11"/>
      <c r="D2" s="11"/>
      <c r="E2" s="11"/>
      <c r="F2" s="11"/>
      <c r="G2" s="11"/>
      <c r="H2" s="11"/>
      <c r="I2" s="94" t="str">
        <f>'1'!I2</f>
        <v>Effective Date: 11/14/2019</v>
      </c>
      <c r="J2" s="44"/>
      <c r="K2" s="44"/>
      <c r="L2" s="44"/>
      <c r="N2" s="100"/>
    </row>
    <row r="3" spans="2:17" ht="15" customHeight="1" x14ac:dyDescent="0.55000000000000004">
      <c r="D3" s="41"/>
      <c r="O3" s="95" t="s">
        <v>88</v>
      </c>
    </row>
    <row r="4" spans="2:17" ht="15" customHeight="1" x14ac:dyDescent="0.55000000000000004">
      <c r="B4" s="124" t="s">
        <v>37</v>
      </c>
      <c r="C4" s="124" t="s">
        <v>38</v>
      </c>
      <c r="E4" s="138" t="s">
        <v>94</v>
      </c>
      <c r="F4" s="138"/>
      <c r="H4" s="118" t="s">
        <v>44</v>
      </c>
      <c r="J4" s="92"/>
      <c r="O4" s="95"/>
      <c r="P4" s="110" t="s">
        <v>113</v>
      </c>
    </row>
    <row r="5" spans="2:17" ht="15" customHeight="1" x14ac:dyDescent="0.55000000000000004">
      <c r="B5" s="120" t="str">
        <f>IF('Sample list'!B14="","",'Sample list'!B14)</f>
        <v/>
      </c>
      <c r="C5" s="120" t="str">
        <f>IF('Sample list'!C14="","",'Sample list'!C14)</f>
        <v/>
      </c>
      <c r="E5" s="136" t="str">
        <f>IF('1'!E5="","",'1'!E5)</f>
        <v/>
      </c>
      <c r="F5" s="137"/>
      <c r="H5" s="83" t="str">
        <f>IF('1'!H5="","",'1'!H5)</f>
        <v/>
      </c>
      <c r="O5" s="38" t="s">
        <v>88</v>
      </c>
      <c r="P5" s="37" t="str">
        <f>B41</f>
        <v/>
      </c>
    </row>
    <row r="6" spans="2:17" ht="15" customHeight="1" x14ac:dyDescent="0.55000000000000004"/>
    <row r="7" spans="2:17" ht="15" customHeight="1" thickBot="1" x14ac:dyDescent="0.6">
      <c r="N7" s="135" t="s">
        <v>96</v>
      </c>
      <c r="O7" s="135"/>
      <c r="P7" s="135"/>
    </row>
    <row r="8" spans="2:17" ht="15" customHeight="1" x14ac:dyDescent="0.55000000000000004">
      <c r="B8" s="71" t="s">
        <v>92</v>
      </c>
      <c r="C8" s="81" t="s">
        <v>71</v>
      </c>
      <c r="F8" s="141" t="s">
        <v>86</v>
      </c>
      <c r="G8" s="139" t="str">
        <f>CONCATENATE("The measured ",C9," values are:")</f>
        <v>The measured ethanol values are:</v>
      </c>
      <c r="H8" s="140"/>
      <c r="I8" s="140"/>
      <c r="M8" s="64"/>
      <c r="N8" s="134" t="s">
        <v>97</v>
      </c>
      <c r="O8" s="134"/>
      <c r="P8" s="134"/>
      <c r="Q8" s="40"/>
    </row>
    <row r="9" spans="2:17" ht="15" customHeight="1" x14ac:dyDescent="0.55000000000000004">
      <c r="B9" s="72" t="s">
        <v>93</v>
      </c>
      <c r="C9" s="82" t="s">
        <v>5</v>
      </c>
      <c r="F9" s="141"/>
      <c r="G9" s="142" t="str">
        <f>IF(C11="","",IF(C11=0,"0.0000  g/dl",CONCATENATE(TEXT(C11,"0.0000"),"  g/dl",IF(AND(SUM(J$11:J$14)=0,D67&gt;$D$76),CONCATENATE("  (&gt;",$D$76*100,"% deviation from the average)"),""),IF(C11*10000-INT(C11*10000)&gt;0.0001,"    (THIS VALUE CONTAINS MORE DECIMAL PLACES THAN DISPLAYED)",""))))</f>
        <v/>
      </c>
      <c r="H9" s="143"/>
      <c r="I9" s="143"/>
      <c r="M9" s="64"/>
      <c r="N9" s="105"/>
      <c r="O9" s="89"/>
      <c r="P9" s="106"/>
      <c r="Q9" s="40"/>
    </row>
    <row r="10" spans="2:17" ht="15" customHeight="1" x14ac:dyDescent="0.55000000000000004">
      <c r="B10" s="72"/>
      <c r="C10" s="73"/>
      <c r="D10" s="69"/>
      <c r="F10" s="141"/>
      <c r="G10" s="142" t="str">
        <f>IF(C12="","",IF(C12=0,"0.0000  g/dl",CONCATENATE(TEXT(C12,"0.0000"),"  g/dl",IF(AND(SUM(J$11:J$14)=0,D68&gt;$D$76),CONCATENATE("  (&gt;",$D$76*100,"% deviation from the average)"),""),IF(C12*10000-INT(C12*10000)&gt;0.0001,"    (THIS VALUE CONTAINS MORE DECIMAL PLACES THAN DISPLAYED)",""))))</f>
        <v/>
      </c>
      <c r="H10" s="143"/>
      <c r="I10" s="143"/>
      <c r="J10" s="38" t="s">
        <v>39</v>
      </c>
      <c r="K10" s="43" t="s">
        <v>75</v>
      </c>
      <c r="L10" s="43"/>
      <c r="M10" s="64"/>
      <c r="N10" s="7"/>
      <c r="O10" s="89" t="str">
        <f>"Item "&amp;C5&amp;":"</f>
        <v>Item :</v>
      </c>
      <c r="P10" s="89"/>
      <c r="Q10" s="40"/>
    </row>
    <row r="11" spans="2:17" ht="15" customHeight="1" x14ac:dyDescent="0.55000000000000004">
      <c r="B11" s="74" t="s">
        <v>74</v>
      </c>
      <c r="C11" s="84"/>
      <c r="D11" s="2" t="str">
        <f>IF(LEN(C11)&gt;6,"re-enter",IF(C11&gt;0.5,"HI cal",""))</f>
        <v/>
      </c>
      <c r="F11" s="141"/>
      <c r="G11" s="142" t="str">
        <f>IF(C13="","",IF(C13=0,"0.0000  g/dl",CONCATENATE(TEXT(C13,"0.0000"),"  g/dl",IF(AND(SUM(J$11:J$14)=0,D69&gt;$D$76),CONCATENATE("  (&gt;",$D$76*100,"% deviation from the average)"),""),IF(C13*10000-INT(C13*10000)&gt;0.0001,"    (THIS VALUE CONTAINS MORE DECIMAL PLACES THAN DISPLAYED)",""))))</f>
        <v/>
      </c>
      <c r="H11" s="143"/>
      <c r="I11" s="143"/>
      <c r="J11" s="54">
        <f>IF(C11="",0,IF(C11&lt;0.01,1,0))</f>
        <v>0</v>
      </c>
      <c r="K11" s="43">
        <f>IF(C11&lt;&gt;"",1,0)</f>
        <v>0</v>
      </c>
      <c r="L11" s="43"/>
      <c r="M11" s="64"/>
      <c r="N11" s="88"/>
      <c r="O11" s="91"/>
      <c r="P11" s="151" t="str">
        <f>CONCATENATE(IF(B90="","",B90&amp;CHAR(10)&amp;CHAR(10)),IF(B23="","","- "&amp;B23))</f>
        <v/>
      </c>
      <c r="Q11" s="40"/>
    </row>
    <row r="12" spans="2:17" ht="15" customHeight="1" x14ac:dyDescent="0.55000000000000004">
      <c r="B12" s="72"/>
      <c r="C12" s="84"/>
      <c r="D12" s="2" t="str">
        <f>IF(LEN(C12)&gt;6,"re-enter",IF(C12&gt;0.5,"HI cal",""))</f>
        <v/>
      </c>
      <c r="F12" s="141"/>
      <c r="G12" s="142" t="str">
        <f>IF(C14="","",IF(C14=0,"0.0000  g/dl",CONCATENATE(TEXT(C14,"0.0000"),"  g/dl",IF(AND(SUM(J$11:J$14)=0,D70&gt;$D$76),CONCATENATE("  (&gt;",$D$76*100,"% deviation from the average)"),""),IF(C14*10000-INT(C14*10000)&gt;0.0001,"    (THIS VALUE CONTAINS MORE DECIMAL PLACES THAN DISPLAYED)",""))))</f>
        <v/>
      </c>
      <c r="H12" s="143"/>
      <c r="I12" s="143"/>
      <c r="J12" s="54">
        <f>IF(C12="",0,IF(C12&lt;0.01,1,0))</f>
        <v>0</v>
      </c>
      <c r="K12" s="43">
        <f>IF(C12&lt;&gt;"",1,0)</f>
        <v>0</v>
      </c>
      <c r="L12" s="43"/>
      <c r="M12" s="64"/>
      <c r="N12" s="88"/>
      <c r="O12" s="88"/>
      <c r="P12" s="151"/>
      <c r="Q12" s="40"/>
    </row>
    <row r="13" spans="2:17" ht="15" customHeight="1" x14ac:dyDescent="0.55000000000000004">
      <c r="B13" s="72"/>
      <c r="C13" s="84"/>
      <c r="D13" s="2" t="str">
        <f>IF(LEN(C13)&gt;6,"re-enter",IF(C13&gt;0.5,"HI cal",""))</f>
        <v/>
      </c>
      <c r="F13" s="141"/>
      <c r="G13" s="139" t="str">
        <f>IF(MIN(C11:C14)&lt;0.01,"",CONCATENATE("The average of the four values is  ",TEXT(D72,"0.000000")," g/dl."))</f>
        <v/>
      </c>
      <c r="H13" s="140"/>
      <c r="I13" s="140"/>
      <c r="J13" s="54">
        <f>IF(C13="",0,IF(C13&lt;0.01,1,0))</f>
        <v>0</v>
      </c>
      <c r="K13" s="43">
        <f>IF(C13&lt;&gt;"",1,0)</f>
        <v>0</v>
      </c>
      <c r="L13" s="43"/>
      <c r="M13" s="64"/>
      <c r="N13" s="88"/>
      <c r="O13" s="88"/>
      <c r="P13" s="151"/>
      <c r="Q13" s="40"/>
    </row>
    <row r="14" spans="2:17" ht="15" customHeight="1" thickBot="1" x14ac:dyDescent="0.6">
      <c r="B14" s="75"/>
      <c r="C14" s="85"/>
      <c r="D14" s="2" t="str">
        <f>IF(LEN(C14)&gt;6,"re-enter",IF(C14&gt;0.5,"HI cal",""))</f>
        <v/>
      </c>
      <c r="F14" s="141"/>
      <c r="G14" s="144" t="str">
        <f>IF(MIN(C11:C14)&lt;0.01,"",CONCATENATE("The ",D76*100,"% uncertainty is +/- ", TEXT(D77,"0.0000000"), " g/dl, at a 99.73 % level of confidence (k=3)."))</f>
        <v/>
      </c>
      <c r="H14" s="145"/>
      <c r="I14" s="145"/>
      <c r="J14" s="54">
        <f>IF(C14="",0,IF(C14&lt;0.01,1,0))</f>
        <v>0</v>
      </c>
      <c r="K14" s="43">
        <f>IF(C14&lt;&gt;"",1,0)</f>
        <v>0</v>
      </c>
      <c r="L14" s="43"/>
      <c r="M14" s="64"/>
      <c r="N14" s="88"/>
      <c r="O14" s="88"/>
      <c r="P14" s="151"/>
      <c r="Q14" s="40"/>
    </row>
    <row r="15" spans="2:17" x14ac:dyDescent="0.55000000000000004">
      <c r="B15" s="117"/>
      <c r="F15" s="141"/>
      <c r="G15" s="146" t="str">
        <f>IF(OR(MIN(C11:C14)&lt;0.01,SUM(K11:K14)&lt;&gt;4),"",IF(AND(MAX(D67:D70)&gt;D76,M30=""),"",IF(AND(MAX(D67:D70)&gt;D76,M30&lt;&gt;""),"The lowest value was used for reporting.",CONCATENATE("The ",IF(C8="serum","serum converted, ",""),"truncated average for reporting is ",IF(C8="serum",TEXT(F74,"0.00"),TEXT(D74,"0.00")),"  g/dl."))))</f>
        <v/>
      </c>
      <c r="H15" s="147"/>
      <c r="I15" s="147"/>
      <c r="J15" s="54"/>
      <c r="M15" s="64"/>
      <c r="N15" s="88"/>
      <c r="O15" s="91"/>
      <c r="P15" s="151"/>
      <c r="Q15" s="40"/>
    </row>
    <row r="16" spans="2:17" x14ac:dyDescent="0.55000000000000004">
      <c r="B16" s="117"/>
      <c r="C16" s="70" t="str">
        <f>IF(AND(C9&lt;&gt;"acetone",C17="x",SUM(K11:K14)&gt;0,SUM(J11:J14)=0),"'No alcohol' selected below conflicts with entered results!","")</f>
        <v/>
      </c>
      <c r="F16" s="141"/>
      <c r="G16" s="144" t="str">
        <f>IF(C8="serum",CONCATENATE("The serum to whole blood conversion calculation is:  ",TEXT(D72,"0.000000")," g/dl / 1.18 = ",TEXT(F72,"0.000000")," g/dl."),"")</f>
        <v/>
      </c>
      <c r="H16" s="145"/>
      <c r="I16" s="145"/>
      <c r="J16" s="54"/>
      <c r="M16" s="64"/>
      <c r="N16" s="88"/>
      <c r="O16" s="7"/>
      <c r="P16" s="151"/>
      <c r="Q16" s="40"/>
    </row>
    <row r="17" spans="2:17" x14ac:dyDescent="0.55000000000000004">
      <c r="B17" s="68" t="s">
        <v>42</v>
      </c>
      <c r="C17" s="86"/>
      <c r="D17" s="60" t="s">
        <v>43</v>
      </c>
      <c r="F17" s="98"/>
      <c r="M17" s="64"/>
      <c r="N17" s="7"/>
      <c r="O17" s="7"/>
      <c r="P17" s="151"/>
      <c r="Q17" s="40"/>
    </row>
    <row r="18" spans="2:17" x14ac:dyDescent="0.55000000000000004">
      <c r="M18" s="64"/>
      <c r="N18" s="7"/>
      <c r="O18" s="123"/>
      <c r="P18" s="151"/>
      <c r="Q18" s="40"/>
    </row>
    <row r="19" spans="2:17" x14ac:dyDescent="0.55000000000000004">
      <c r="B19" s="59" t="s">
        <v>85</v>
      </c>
      <c r="C19" s="38" t="str">
        <f>IFERROR(IF(B20="","",IF(VLOOKUP(B20,othervolid,1)=B20,"","+")),"+")</f>
        <v/>
      </c>
      <c r="E19" s="148" t="s">
        <v>82</v>
      </c>
      <c r="F19" s="148"/>
      <c r="G19" s="148"/>
      <c r="H19" s="148"/>
      <c r="I19" s="38" t="str">
        <f>IFERROR(IF(E20="","",IF(VLOOKUP(E20,othervolid,1)=E20,"","+")),"+")</f>
        <v/>
      </c>
      <c r="M19" s="64"/>
      <c r="N19" s="7"/>
      <c r="O19" s="7"/>
      <c r="P19" s="151"/>
      <c r="Q19" s="40"/>
    </row>
    <row r="20" spans="2:17" ht="15" customHeight="1" x14ac:dyDescent="0.55000000000000004">
      <c r="B20" s="158"/>
      <c r="C20" s="158"/>
      <c r="E20" s="171"/>
      <c r="F20" s="172"/>
      <c r="G20" s="172"/>
      <c r="H20" s="173"/>
      <c r="M20" s="64"/>
      <c r="N20" s="88"/>
      <c r="O20" s="7"/>
      <c r="P20" s="151"/>
      <c r="Q20" s="40"/>
    </row>
    <row r="21" spans="2:17" x14ac:dyDescent="0.55000000000000004">
      <c r="D21" s="99" t="str">
        <f>IF(AND(B20=E20,B20&lt;&gt;""),"The two entries above conflict with eachother!","")</f>
        <v/>
      </c>
      <c r="M21" s="64"/>
      <c r="N21" s="88"/>
      <c r="O21" s="7"/>
      <c r="P21" s="151"/>
      <c r="Q21" s="40"/>
    </row>
    <row r="22" spans="2:17" ht="15" customHeight="1" x14ac:dyDescent="0.55000000000000004">
      <c r="B22" s="38" t="s">
        <v>101</v>
      </c>
      <c r="E22" s="38" t="str">
        <f>IFERROR(IF(B23="","",IF(VLOOKUP(B23,statements_alpha,1)=B23,"","+")),"+")</f>
        <v/>
      </c>
      <c r="F22" s="39"/>
      <c r="G22" s="58"/>
      <c r="H22" s="58"/>
      <c r="I22" s="58"/>
      <c r="M22" s="64"/>
      <c r="N22" s="7"/>
      <c r="O22" s="7"/>
      <c r="P22" s="151"/>
      <c r="Q22" s="40"/>
    </row>
    <row r="23" spans="2:17" ht="15" customHeight="1" x14ac:dyDescent="0.55000000000000004">
      <c r="B23" s="152"/>
      <c r="C23" s="153"/>
      <c r="D23" s="153"/>
      <c r="E23" s="153"/>
      <c r="F23" s="153"/>
      <c r="G23" s="153"/>
      <c r="H23" s="153"/>
      <c r="I23" s="154"/>
      <c r="M23" s="64"/>
      <c r="N23" s="149" t="s">
        <v>98</v>
      </c>
      <c r="O23" s="134"/>
      <c r="P23" s="150"/>
      <c r="Q23" s="40"/>
    </row>
    <row r="24" spans="2:17" x14ac:dyDescent="0.55000000000000004">
      <c r="B24" s="155"/>
      <c r="C24" s="156"/>
      <c r="D24" s="156"/>
      <c r="E24" s="156"/>
      <c r="F24" s="156"/>
      <c r="G24" s="156"/>
      <c r="H24" s="156"/>
      <c r="I24" s="157"/>
      <c r="M24" s="64"/>
      <c r="N24" s="107"/>
      <c r="O24" s="108"/>
      <c r="P24" s="109"/>
      <c r="Q24" s="40"/>
    </row>
    <row r="25" spans="2:17" x14ac:dyDescent="0.55000000000000004">
      <c r="F25" s="7"/>
      <c r="G25" s="58"/>
      <c r="H25" s="58"/>
      <c r="I25" s="58"/>
      <c r="M25" s="64"/>
      <c r="N25" s="7"/>
      <c r="O25" s="177" t="str">
        <f>IF(B27="","",RIGHT(B27,LEN(B27)-48))</f>
        <v/>
      </c>
      <c r="P25" s="177"/>
      <c r="Q25" s="40"/>
    </row>
    <row r="26" spans="2:17" ht="15" customHeight="1" x14ac:dyDescent="0.55000000000000004">
      <c r="B26" s="111" t="s">
        <v>102</v>
      </c>
      <c r="C26" s="38" t="str">
        <f>IFERROR(IF(B27="","",IF(VLOOKUP(B27,dispositions_alpha,1)=B27,"","+")),"+")</f>
        <v/>
      </c>
      <c r="M26" s="64"/>
      <c r="N26" s="7"/>
      <c r="O26" s="177"/>
      <c r="P26" s="177"/>
      <c r="Q26" s="40"/>
    </row>
    <row r="27" spans="2:17" x14ac:dyDescent="0.55000000000000004">
      <c r="B27" s="168"/>
      <c r="C27" s="169"/>
      <c r="D27" s="169"/>
      <c r="E27" s="169"/>
      <c r="F27" s="169"/>
      <c r="G27" s="169"/>
      <c r="H27" s="169"/>
      <c r="I27" s="170"/>
      <c r="M27" s="64"/>
      <c r="N27" s="7"/>
      <c r="O27" s="7"/>
      <c r="P27" s="7"/>
      <c r="Q27" s="40"/>
    </row>
    <row r="28" spans="2:17" x14ac:dyDescent="0.55000000000000004">
      <c r="M28" s="64"/>
      <c r="N28" s="176" t="s">
        <v>99</v>
      </c>
      <c r="O28" s="176"/>
      <c r="P28" s="176"/>
      <c r="Q28" s="40"/>
    </row>
    <row r="29" spans="2:17" ht="15" customHeight="1" x14ac:dyDescent="0.55000000000000004">
      <c r="B29" s="42" t="s">
        <v>28</v>
      </c>
      <c r="C29" s="102"/>
      <c r="D29" s="102"/>
      <c r="E29" s="102"/>
      <c r="F29" s="102"/>
      <c r="G29" s="102"/>
      <c r="H29" s="102"/>
      <c r="I29" s="102"/>
      <c r="N29" s="79"/>
      <c r="O29" s="79"/>
      <c r="P29" s="79"/>
    </row>
    <row r="30" spans="2:17" x14ac:dyDescent="0.55000000000000004">
      <c r="B30" s="179"/>
      <c r="C30" s="180"/>
      <c r="D30" s="180"/>
      <c r="E30" s="180"/>
      <c r="F30" s="180"/>
      <c r="G30" s="180"/>
      <c r="H30" s="180"/>
      <c r="I30" s="181"/>
      <c r="M30" s="130"/>
      <c r="N30" s="178" t="str">
        <f>IF(AND(MAX(D67:D70)&gt;D76,SUM(K11:K14)=4),"&lt;- If this is a second set of values for the case, and both sets have an unacceptable deviation from the mean, enter the lowest value in the cell to the left (gm/dL).","")</f>
        <v/>
      </c>
      <c r="O30" s="178"/>
      <c r="P30" s="178"/>
    </row>
    <row r="31" spans="2:17" ht="15" customHeight="1" x14ac:dyDescent="0.55000000000000004">
      <c r="B31" s="182"/>
      <c r="C31" s="183"/>
      <c r="D31" s="183"/>
      <c r="E31" s="183"/>
      <c r="F31" s="183"/>
      <c r="G31" s="183"/>
      <c r="H31" s="183"/>
      <c r="I31" s="184"/>
      <c r="N31" s="178"/>
      <c r="O31" s="178"/>
      <c r="P31" s="178"/>
    </row>
    <row r="32" spans="2:17" x14ac:dyDescent="0.55000000000000004">
      <c r="B32" s="182"/>
      <c r="C32" s="183"/>
      <c r="D32" s="183"/>
      <c r="E32" s="183"/>
      <c r="F32" s="183"/>
      <c r="G32" s="183"/>
      <c r="H32" s="183"/>
      <c r="I32" s="184"/>
      <c r="M32" s="5"/>
    </row>
    <row r="33" spans="2:9" x14ac:dyDescent="0.55000000000000004">
      <c r="B33" s="182"/>
      <c r="C33" s="183"/>
      <c r="D33" s="183"/>
      <c r="E33" s="183"/>
      <c r="F33" s="183"/>
      <c r="G33" s="183"/>
      <c r="H33" s="183"/>
      <c r="I33" s="184"/>
    </row>
    <row r="34" spans="2:9" x14ac:dyDescent="0.55000000000000004">
      <c r="B34" s="182"/>
      <c r="C34" s="183"/>
      <c r="D34" s="183"/>
      <c r="E34" s="183"/>
      <c r="F34" s="183"/>
      <c r="G34" s="183"/>
      <c r="H34" s="183"/>
      <c r="I34" s="184"/>
    </row>
    <row r="35" spans="2:9" x14ac:dyDescent="0.55000000000000004">
      <c r="B35" s="182"/>
      <c r="C35" s="183"/>
      <c r="D35" s="183"/>
      <c r="E35" s="183"/>
      <c r="F35" s="183"/>
      <c r="G35" s="183"/>
      <c r="H35" s="183"/>
      <c r="I35" s="184"/>
    </row>
    <row r="36" spans="2:9" x14ac:dyDescent="0.55000000000000004">
      <c r="B36" s="182"/>
      <c r="C36" s="183"/>
      <c r="D36" s="183"/>
      <c r="E36" s="183"/>
      <c r="F36" s="183"/>
      <c r="G36" s="183"/>
      <c r="H36" s="183"/>
      <c r="I36" s="184"/>
    </row>
    <row r="37" spans="2:9" x14ac:dyDescent="0.55000000000000004">
      <c r="B37" s="182"/>
      <c r="C37" s="183"/>
      <c r="D37" s="183"/>
      <c r="E37" s="183"/>
      <c r="F37" s="183"/>
      <c r="G37" s="183"/>
      <c r="H37" s="183"/>
      <c r="I37" s="184"/>
    </row>
    <row r="38" spans="2:9" x14ac:dyDescent="0.55000000000000004">
      <c r="B38" s="185"/>
      <c r="C38" s="186"/>
      <c r="D38" s="186"/>
      <c r="E38" s="186"/>
      <c r="F38" s="186"/>
      <c r="G38" s="186"/>
      <c r="H38" s="186"/>
      <c r="I38" s="187"/>
    </row>
    <row r="40" spans="2:9" x14ac:dyDescent="0.55000000000000004">
      <c r="B40" s="7" t="s">
        <v>103</v>
      </c>
    </row>
    <row r="41" spans="2:9" ht="15" customHeight="1" x14ac:dyDescent="0.55000000000000004">
      <c r="B41" s="159" t="str">
        <f>CONCATENATE(IF(B90="","",B90&amp;CHAR(10)&amp;CHAR(10)),IF(B23="","","- "&amp;B23&amp;CHAR(10)&amp;CHAR(10)))</f>
        <v/>
      </c>
      <c r="C41" s="160"/>
      <c r="D41" s="160"/>
      <c r="E41" s="160"/>
      <c r="F41" s="160"/>
      <c r="G41" s="160"/>
      <c r="H41" s="160"/>
      <c r="I41" s="161"/>
    </row>
    <row r="42" spans="2:9" x14ac:dyDescent="0.55000000000000004">
      <c r="B42" s="162"/>
      <c r="C42" s="163"/>
      <c r="D42" s="163"/>
      <c r="E42" s="163"/>
      <c r="F42" s="163"/>
      <c r="G42" s="163"/>
      <c r="H42" s="163"/>
      <c r="I42" s="164"/>
    </row>
    <row r="43" spans="2:9" x14ac:dyDescent="0.55000000000000004">
      <c r="B43" s="162"/>
      <c r="C43" s="163"/>
      <c r="D43" s="163"/>
      <c r="E43" s="163"/>
      <c r="F43" s="163"/>
      <c r="G43" s="163"/>
      <c r="H43" s="163"/>
      <c r="I43" s="164"/>
    </row>
    <row r="44" spans="2:9" x14ac:dyDescent="0.55000000000000004">
      <c r="B44" s="162"/>
      <c r="C44" s="163"/>
      <c r="D44" s="163"/>
      <c r="E44" s="163"/>
      <c r="F44" s="163"/>
      <c r="G44" s="163"/>
      <c r="H44" s="163"/>
      <c r="I44" s="164"/>
    </row>
    <row r="45" spans="2:9" x14ac:dyDescent="0.55000000000000004">
      <c r="B45" s="162"/>
      <c r="C45" s="163"/>
      <c r="D45" s="163"/>
      <c r="E45" s="163"/>
      <c r="F45" s="163"/>
      <c r="G45" s="163"/>
      <c r="H45" s="163"/>
      <c r="I45" s="164"/>
    </row>
    <row r="46" spans="2:9" x14ac:dyDescent="0.55000000000000004">
      <c r="B46" s="162"/>
      <c r="C46" s="163"/>
      <c r="D46" s="163"/>
      <c r="E46" s="163"/>
      <c r="F46" s="163"/>
      <c r="G46" s="163"/>
      <c r="H46" s="163"/>
      <c r="I46" s="164"/>
    </row>
    <row r="47" spans="2:9" x14ac:dyDescent="0.55000000000000004">
      <c r="B47" s="162"/>
      <c r="C47" s="163"/>
      <c r="D47" s="163"/>
      <c r="E47" s="163"/>
      <c r="F47" s="163"/>
      <c r="G47" s="163"/>
      <c r="H47" s="163"/>
      <c r="I47" s="164"/>
    </row>
    <row r="48" spans="2:9" x14ac:dyDescent="0.55000000000000004">
      <c r="B48" s="162"/>
      <c r="C48" s="163"/>
      <c r="D48" s="163"/>
      <c r="E48" s="163"/>
      <c r="F48" s="163"/>
      <c r="G48" s="163"/>
      <c r="H48" s="163"/>
      <c r="I48" s="164"/>
    </row>
    <row r="49" spans="2:12" x14ac:dyDescent="0.55000000000000004">
      <c r="B49" s="162"/>
      <c r="C49" s="163"/>
      <c r="D49" s="163"/>
      <c r="E49" s="163"/>
      <c r="F49" s="163"/>
      <c r="G49" s="163"/>
      <c r="H49" s="163"/>
      <c r="I49" s="164"/>
    </row>
    <row r="50" spans="2:12" x14ac:dyDescent="0.55000000000000004">
      <c r="B50" s="162"/>
      <c r="C50" s="163"/>
      <c r="D50" s="163"/>
      <c r="E50" s="163"/>
      <c r="F50" s="163"/>
      <c r="G50" s="163"/>
      <c r="H50" s="163"/>
      <c r="I50" s="164"/>
    </row>
    <row r="51" spans="2:12" x14ac:dyDescent="0.55000000000000004">
      <c r="B51" s="162"/>
      <c r="C51" s="163"/>
      <c r="D51" s="163"/>
      <c r="E51" s="163"/>
      <c r="F51" s="163"/>
      <c r="G51" s="163"/>
      <c r="H51" s="163"/>
      <c r="I51" s="164"/>
    </row>
    <row r="52" spans="2:12" x14ac:dyDescent="0.55000000000000004">
      <c r="B52" s="162"/>
      <c r="C52" s="163"/>
      <c r="D52" s="163"/>
      <c r="E52" s="163"/>
      <c r="F52" s="163"/>
      <c r="G52" s="163"/>
      <c r="H52" s="163"/>
      <c r="I52" s="164"/>
    </row>
    <row r="53" spans="2:12" x14ac:dyDescent="0.55000000000000004">
      <c r="B53" s="162"/>
      <c r="C53" s="163"/>
      <c r="D53" s="163"/>
      <c r="E53" s="163"/>
      <c r="F53" s="163"/>
      <c r="G53" s="163"/>
      <c r="H53" s="163"/>
      <c r="I53" s="164"/>
    </row>
    <row r="54" spans="2:12" x14ac:dyDescent="0.55000000000000004">
      <c r="B54" s="162"/>
      <c r="C54" s="163"/>
      <c r="D54" s="163"/>
      <c r="E54" s="163"/>
      <c r="F54" s="163"/>
      <c r="G54" s="163"/>
      <c r="H54" s="163"/>
      <c r="I54" s="164"/>
    </row>
    <row r="55" spans="2:12" x14ac:dyDescent="0.55000000000000004">
      <c r="B55" s="165"/>
      <c r="C55" s="166"/>
      <c r="D55" s="166"/>
      <c r="E55" s="166"/>
      <c r="F55" s="166"/>
      <c r="G55" s="166"/>
      <c r="H55" s="166"/>
      <c r="I55" s="167"/>
    </row>
    <row r="56" spans="2:12" x14ac:dyDescent="0.55000000000000004">
      <c r="B56" s="103"/>
      <c r="C56" s="103"/>
      <c r="D56" s="103"/>
      <c r="E56" s="103"/>
      <c r="F56" s="103"/>
      <c r="G56" s="103"/>
      <c r="H56" s="103"/>
      <c r="I56" s="103"/>
    </row>
    <row r="57" spans="2:12" x14ac:dyDescent="0.55000000000000004">
      <c r="B57" s="104" t="s">
        <v>112</v>
      </c>
      <c r="C57" s="103"/>
      <c r="D57" s="103"/>
      <c r="E57" s="103"/>
      <c r="F57" s="103"/>
      <c r="G57" s="103"/>
      <c r="H57" s="103"/>
      <c r="I57" s="103"/>
    </row>
    <row r="59" spans="2:12" x14ac:dyDescent="0.55000000000000004">
      <c r="B59" s="42" t="str">
        <f>'1'!B59</f>
        <v>Form template approved by Toxicology Technical Leader Wayne Lewallen on 11/14/2019.</v>
      </c>
    </row>
    <row r="60" spans="2:12" x14ac:dyDescent="0.55000000000000004">
      <c r="B60" s="42"/>
    </row>
    <row r="61" spans="2:12" x14ac:dyDescent="0.55000000000000004">
      <c r="B61" s="42"/>
      <c r="L61" s="119"/>
    </row>
    <row r="62" spans="2:12" x14ac:dyDescent="0.55000000000000004">
      <c r="B62" s="42"/>
      <c r="I62" s="8"/>
      <c r="L62" s="119" t="s">
        <v>118</v>
      </c>
    </row>
    <row r="63" spans="2:12" x14ac:dyDescent="0.55000000000000004">
      <c r="I63" s="131"/>
    </row>
    <row r="64" spans="2:12" x14ac:dyDescent="0.55000000000000004">
      <c r="I64" s="7"/>
    </row>
    <row r="65" spans="1:7" hidden="1" x14ac:dyDescent="0.55000000000000004">
      <c r="B65" s="44" t="s">
        <v>29</v>
      </c>
    </row>
    <row r="66" spans="1:7" hidden="1" x14ac:dyDescent="0.55000000000000004">
      <c r="B66" s="21" t="s">
        <v>41</v>
      </c>
      <c r="C66" s="46" t="s">
        <v>3</v>
      </c>
      <c r="D66" s="45"/>
    </row>
    <row r="67" spans="1:7" hidden="1" x14ac:dyDescent="0.55000000000000004">
      <c r="B67" s="47">
        <f>C11</f>
        <v>0</v>
      </c>
      <c r="C67" s="9" t="e">
        <f>ABS(C11-D$72)</f>
        <v>#DIV/0!</v>
      </c>
      <c r="D67" s="16" t="str">
        <f>IFERROR(C67/$D$72,"")</f>
        <v/>
      </c>
    </row>
    <row r="68" spans="1:7" hidden="1" x14ac:dyDescent="0.55000000000000004">
      <c r="B68" s="47">
        <f>C12</f>
        <v>0</v>
      </c>
      <c r="C68" s="10" t="e">
        <f>ABS(C12-D$72)</f>
        <v>#DIV/0!</v>
      </c>
      <c r="D68" s="16" t="str">
        <f t="shared" ref="D68:D70" si="0">IFERROR(C68/$D$72,"")</f>
        <v/>
      </c>
    </row>
    <row r="69" spans="1:7" hidden="1" x14ac:dyDescent="0.55000000000000004">
      <c r="B69" s="47">
        <f>C13</f>
        <v>0</v>
      </c>
      <c r="C69" s="10" t="e">
        <f>ABS(C13-D$72)</f>
        <v>#DIV/0!</v>
      </c>
      <c r="D69" s="16" t="str">
        <f t="shared" si="0"/>
        <v/>
      </c>
    </row>
    <row r="70" spans="1:7" hidden="1" x14ac:dyDescent="0.55000000000000004">
      <c r="B70" s="47">
        <f>C14</f>
        <v>0</v>
      </c>
      <c r="C70" s="10" t="e">
        <f>ABS(C14-D$72)</f>
        <v>#DIV/0!</v>
      </c>
      <c r="D70" s="16" t="str">
        <f t="shared" si="0"/>
        <v/>
      </c>
    </row>
    <row r="71" spans="1:7" hidden="1" x14ac:dyDescent="0.55000000000000004">
      <c r="F71" s="38" t="s">
        <v>77</v>
      </c>
    </row>
    <row r="72" spans="1:7" hidden="1" x14ac:dyDescent="0.55000000000000004">
      <c r="C72" s="38" t="s">
        <v>0</v>
      </c>
      <c r="D72" s="6" t="e">
        <f>AVERAGE(C11:C14)</f>
        <v>#DIV/0!</v>
      </c>
      <c r="E72" s="38" t="s">
        <v>10</v>
      </c>
      <c r="F72" s="37" t="e">
        <f>D72/1.18</f>
        <v>#DIV/0!</v>
      </c>
      <c r="G72" s="38" t="s">
        <v>10</v>
      </c>
    </row>
    <row r="73" spans="1:7" hidden="1" x14ac:dyDescent="0.55000000000000004">
      <c r="C73" s="55" t="s">
        <v>4</v>
      </c>
      <c r="D73" s="3" t="e">
        <f>TEXT(INT(D72*100)/100,"0.00")</f>
        <v>#DIV/0!</v>
      </c>
      <c r="E73" s="38" t="s">
        <v>10</v>
      </c>
      <c r="F73" s="3" t="e">
        <f>TEXT(INT(F72*100)/100,"0.00")</f>
        <v>#DIV/0!</v>
      </c>
      <c r="G73" s="38" t="s">
        <v>10</v>
      </c>
    </row>
    <row r="74" spans="1:7" hidden="1" x14ac:dyDescent="0.55000000000000004">
      <c r="C74" s="8" t="s">
        <v>1</v>
      </c>
      <c r="D74" s="4" t="str">
        <f>IF(MIN(C11:C14)&lt;0.01,"0.00",D73)</f>
        <v>0.00</v>
      </c>
      <c r="E74" s="38" t="s">
        <v>10</v>
      </c>
      <c r="F74" s="4" t="str">
        <f>IF(MIN(C11:C14)&lt;0.01,"0.00",F73)</f>
        <v>0.00</v>
      </c>
      <c r="G74" s="38" t="s">
        <v>10</v>
      </c>
    </row>
    <row r="75" spans="1:7" hidden="1" x14ac:dyDescent="0.55000000000000004"/>
    <row r="76" spans="1:7" hidden="1" x14ac:dyDescent="0.55000000000000004">
      <c r="C76" s="174" t="s">
        <v>2</v>
      </c>
      <c r="D76" s="56">
        <f>VLOOKUP(C9,Ranges!G9:H12,2)</f>
        <v>0.04</v>
      </c>
    </row>
    <row r="77" spans="1:7" hidden="1" x14ac:dyDescent="0.55000000000000004">
      <c r="B77" s="58"/>
      <c r="C77" s="175"/>
      <c r="D77" s="57" t="e">
        <f>D76*D72</f>
        <v>#DIV/0!</v>
      </c>
      <c r="F77" s="1"/>
    </row>
    <row r="78" spans="1:7" hidden="1" x14ac:dyDescent="0.55000000000000004">
      <c r="B78" s="58"/>
      <c r="C78" s="65"/>
      <c r="D78" s="66"/>
      <c r="F78" s="1"/>
    </row>
    <row r="79" spans="1:7" hidden="1" x14ac:dyDescent="0.55000000000000004">
      <c r="B79" s="11" t="s">
        <v>76</v>
      </c>
      <c r="C79" s="11"/>
    </row>
    <row r="80" spans="1:7" hidden="1" x14ac:dyDescent="0.55000000000000004">
      <c r="A80" s="64"/>
      <c r="B80" s="38" t="s">
        <v>78</v>
      </c>
      <c r="C80" s="63" t="str">
        <f>IF(OR(SUM(J11:J14)&gt;0,MAX(D67:D70)&gt;D76,C8="serum"),"",IF(D74="0.00","",CONCATENATE("The measured ",C8," acetone concentration is ",TEXT(TRUNC(D72,3),"0.000")," +/- ",IF(INT(D72*D76*10000)&lt;5,"0.001",TEXT(D72*D76,"0.000"))," grams per 100 milliliters, at a coverage probability of 99.7%.  ",CHAR(10),CHAR(10))))</f>
        <v/>
      </c>
    </row>
    <row r="81" spans="1:9" hidden="1" x14ac:dyDescent="0.55000000000000004">
      <c r="A81" s="64"/>
      <c r="B81" s="38" t="s">
        <v>79</v>
      </c>
      <c r="C81" s="63" t="str">
        <f>CONCATENATE("The ",C8," alcohol concentration is 0.00 grams of alcohol per 100 milliliters, as defined by NCGS 20-4.01 (1b).  ",IF(AND(B20="",E20="",C9&lt;&gt;"acetone"),C86,CHAR(10)&amp;CHAR(10)))</f>
        <v>The blood alcohol concentration is 0.00 grams of alcohol per 100 milliliters, as defined by NCGS 20-4.01 (1b).    (Analysis performed using HS-GC.)</v>
      </c>
    </row>
    <row r="82" spans="1:9" hidden="1" x14ac:dyDescent="0.55000000000000004">
      <c r="A82" s="64"/>
      <c r="B82" s="38" t="s">
        <v>80</v>
      </c>
      <c r="C82" s="63" t="str">
        <f>IFERROR(IF(AND(SUM(J11:J14)=0,MAX(D67:D70)&gt;D76),"",IF(C8="serum",CONCATENATE("The blood ",C9," concentration is ",TEXT(F74,"0.00")," grams of alcohol per 100 milliliters, as defined by NCGS 20-4.01 (1b).  The reported blood alcohol concentration is a calculated value resulting from a converted serum alcohol concentration.  The measured serum ",C9," concentration is ",TEXT(TRUNC(D72,3),"0.000")," +/- ",IF(INT(D72*D76*10000)&lt;5,"0.001",TEXT(D72*D76,"0.000"))," grams of alcohol per 100 milliliters, at a coverage probability of 99.7%.",IF(AND(B20="",E20=""),C86,CHAR(10)&amp;CHAR(10))),"")),"")</f>
        <v/>
      </c>
    </row>
    <row r="83" spans="1:9" hidden="1" x14ac:dyDescent="0.55000000000000004">
      <c r="A83" s="64"/>
      <c r="B83" s="38" t="s">
        <v>81</v>
      </c>
      <c r="C83" s="63" t="str">
        <f>IFERROR(IF(AND(SUM(J11:J14)=0,MAX(D67:D70)&gt;D76,SUM(K11:K14)=4,M30&lt;&gt;""),CONCATENATE("The ",C8," ",C9," concentration is ",TEXT(INT(M30*100)/100,"0.00")," grams of alcohol per 100 milliliters, as defined by NCGS 20-4.01 (1b)."),IF(AND(SUM(J11:J14)=0,MAX(D67:D70)&gt;D76),"",CONCATENATE("The ",C8," ",C9," concentration is ",TEXT(D74,"0.00")," grams of alcohol per 100 milliliters, as defined by NCGS 20-4.01 (1b).","  The measured ",C8," ",C9," concentration is ",TEXT(TRUNC(D72,3),"0.000")," +/- ",IF(INT(D72*D76*10000)&lt;5,"0.001",TEXT(D72*D76,"0.000"))," grams of alcohol per 100 milliliters, at a coverage probability of 99.7%.  ",IF(AND(B20="",E20=""),C86,CHAR(10)&amp;CHAR(10))))),"")</f>
        <v/>
      </c>
    </row>
    <row r="84" spans="1:9" hidden="1" x14ac:dyDescent="0.55000000000000004">
      <c r="A84" s="64"/>
      <c r="B84" s="38" t="s">
        <v>83</v>
      </c>
      <c r="C84" s="63" t="str">
        <f>CONCATENATE("Analysis confirmed the presence of the following substance: ",B20,".  ",CHAR(10),CHAR(10))</f>
        <v xml:space="preserve">Analysis confirmed the presence of the following substance: .  
</v>
      </c>
    </row>
    <row r="85" spans="1:9" hidden="1" x14ac:dyDescent="0.55000000000000004">
      <c r="A85" s="64"/>
      <c r="B85" s="67" t="s">
        <v>84</v>
      </c>
      <c r="C85" s="54" t="str">
        <f>CONCATENATE("Analysis did not confirm the presence of the following: ",E20,".  ",CHAR(10),CHAR(10))</f>
        <v xml:space="preserve">Analysis did not confirm the presence of the following: .  
</v>
      </c>
    </row>
    <row r="86" spans="1:9" hidden="1" x14ac:dyDescent="0.55000000000000004">
      <c r="A86" s="64"/>
      <c r="B86" s="78" t="s">
        <v>90</v>
      </c>
      <c r="C86" s="101" t="s">
        <v>111</v>
      </c>
    </row>
    <row r="87" spans="1:9" hidden="1" x14ac:dyDescent="0.55000000000000004"/>
    <row r="88" spans="1:9" hidden="1" x14ac:dyDescent="0.55000000000000004"/>
    <row r="89" spans="1:9" hidden="1" x14ac:dyDescent="0.55000000000000004">
      <c r="B89" s="38" t="s">
        <v>100</v>
      </c>
      <c r="E89" s="90"/>
    </row>
    <row r="90" spans="1:9" hidden="1" x14ac:dyDescent="0.55000000000000004">
      <c r="B90" s="159" t="str">
        <f>CONCATENATE(IF(AND(C8&lt;&gt;"serum",C9="acetone"),"- "&amp;C80,""),IF(OR(C17="x",AND(C9&lt;&gt;"acetone",SUM(J11:J14)&gt;0)),"- "&amp;C81,""),IF(AND(SUM(K11:K14)&gt;1,C8&lt;&gt;"serum",C9&lt;&gt;"acetone",C17&lt;&gt;"x",SUM(J11:J14)=0),"- "&amp;C83,""),IF(AND(C8="serum",C17&lt;&gt;"x",SUM(J11:J14)=0),"- "&amp;C82,""),IF(B20&lt;&gt;"","- "&amp;C84,""),IF(E20&lt;&gt;"","- "&amp;C85,""),IF(OR(B20&lt;&gt;"",E20&lt;&gt;"",AND(C9="acetone",C8&lt;&gt;"serum")),C86,""))</f>
        <v/>
      </c>
      <c r="C90" s="160"/>
      <c r="D90" s="160"/>
      <c r="E90" s="160"/>
      <c r="F90" s="160"/>
      <c r="G90" s="160"/>
      <c r="H90" s="160"/>
      <c r="I90" s="161"/>
    </row>
    <row r="91" spans="1:9" hidden="1" x14ac:dyDescent="0.55000000000000004">
      <c r="B91" s="162"/>
      <c r="C91" s="163"/>
      <c r="D91" s="163"/>
      <c r="E91" s="163"/>
      <c r="F91" s="163"/>
      <c r="G91" s="163"/>
      <c r="H91" s="163"/>
      <c r="I91" s="164"/>
    </row>
    <row r="92" spans="1:9" hidden="1" x14ac:dyDescent="0.55000000000000004">
      <c r="B92" s="162"/>
      <c r="C92" s="163"/>
      <c r="D92" s="163"/>
      <c r="E92" s="163"/>
      <c r="F92" s="163"/>
      <c r="G92" s="163"/>
      <c r="H92" s="163"/>
      <c r="I92" s="164"/>
    </row>
    <row r="93" spans="1:9" hidden="1" x14ac:dyDescent="0.55000000000000004">
      <c r="B93" s="162"/>
      <c r="C93" s="163"/>
      <c r="D93" s="163"/>
      <c r="E93" s="163"/>
      <c r="F93" s="163"/>
      <c r="G93" s="163"/>
      <c r="H93" s="163"/>
      <c r="I93" s="164"/>
    </row>
    <row r="94" spans="1:9" hidden="1" x14ac:dyDescent="0.55000000000000004">
      <c r="B94" s="162"/>
      <c r="C94" s="163"/>
      <c r="D94" s="163"/>
      <c r="E94" s="163"/>
      <c r="F94" s="163"/>
      <c r="G94" s="163"/>
      <c r="H94" s="163"/>
      <c r="I94" s="164"/>
    </row>
    <row r="95" spans="1:9" hidden="1" x14ac:dyDescent="0.55000000000000004">
      <c r="B95" s="162"/>
      <c r="C95" s="163"/>
      <c r="D95" s="163"/>
      <c r="E95" s="163"/>
      <c r="F95" s="163"/>
      <c r="G95" s="163"/>
      <c r="H95" s="163"/>
      <c r="I95" s="164"/>
    </row>
    <row r="96" spans="1:9" hidden="1" x14ac:dyDescent="0.55000000000000004">
      <c r="B96" s="162"/>
      <c r="C96" s="163"/>
      <c r="D96" s="163"/>
      <c r="E96" s="163"/>
      <c r="F96" s="163"/>
      <c r="G96" s="163"/>
      <c r="H96" s="163"/>
      <c r="I96" s="164"/>
    </row>
    <row r="97" spans="2:9" hidden="1" x14ac:dyDescent="0.55000000000000004">
      <c r="B97" s="162"/>
      <c r="C97" s="163"/>
      <c r="D97" s="163"/>
      <c r="E97" s="163"/>
      <c r="F97" s="163"/>
      <c r="G97" s="163"/>
      <c r="H97" s="163"/>
      <c r="I97" s="164"/>
    </row>
    <row r="98" spans="2:9" hidden="1" x14ac:dyDescent="0.55000000000000004">
      <c r="B98" s="162"/>
      <c r="C98" s="163"/>
      <c r="D98" s="163"/>
      <c r="E98" s="163"/>
      <c r="F98" s="163"/>
      <c r="G98" s="163"/>
      <c r="H98" s="163"/>
      <c r="I98" s="164"/>
    </row>
    <row r="99" spans="2:9" hidden="1" x14ac:dyDescent="0.55000000000000004">
      <c r="B99" s="165"/>
      <c r="C99" s="166"/>
      <c r="D99" s="166"/>
      <c r="E99" s="166"/>
      <c r="F99" s="166"/>
      <c r="G99" s="166"/>
      <c r="H99" s="166"/>
      <c r="I99" s="167"/>
    </row>
    <row r="100" spans="2:9" hidden="1" x14ac:dyDescent="0.55000000000000004"/>
  </sheetData>
  <sheetProtection algorithmName="SHA-512" hashValue="aY4iQApdfZEpogolagGBd60J2/dsDjkSw9V9fM3+xTrSTaTKmsEdr6NJDvVwRLyDVB2FT9dy7HEiDK5/DdiMWQ==" saltValue="kT3ZTYp04LxrsT1Am1tsEw==" spinCount="100000" sheet="1" objects="1" scenarios="1"/>
  <mergeCells count="29">
    <mergeCell ref="B1:F1"/>
    <mergeCell ref="E4:F4"/>
    <mergeCell ref="E5:F5"/>
    <mergeCell ref="N7:P7"/>
    <mergeCell ref="F8:F16"/>
    <mergeCell ref="G8:I8"/>
    <mergeCell ref="N8:P8"/>
    <mergeCell ref="G9:I9"/>
    <mergeCell ref="G10:I10"/>
    <mergeCell ref="G11:I11"/>
    <mergeCell ref="B27:I27"/>
    <mergeCell ref="P11:P22"/>
    <mergeCell ref="G12:I12"/>
    <mergeCell ref="G13:I13"/>
    <mergeCell ref="G14:I14"/>
    <mergeCell ref="G15:I15"/>
    <mergeCell ref="G16:I16"/>
    <mergeCell ref="E19:H19"/>
    <mergeCell ref="B20:C20"/>
    <mergeCell ref="E20:H20"/>
    <mergeCell ref="B23:I24"/>
    <mergeCell ref="N23:P23"/>
    <mergeCell ref="O25:P26"/>
    <mergeCell ref="N28:P28"/>
    <mergeCell ref="B30:I38"/>
    <mergeCell ref="B41:I55"/>
    <mergeCell ref="C76:C77"/>
    <mergeCell ref="B90:I99"/>
    <mergeCell ref="N30:P31"/>
  </mergeCells>
  <conditionalFormatting sqref="C67:C70">
    <cfRule type="expression" dxfId="569" priority="8">
      <formula>ABS(C11-$D$72)&gt;$D$77</formula>
    </cfRule>
  </conditionalFormatting>
  <conditionalFormatting sqref="B26">
    <cfRule type="expression" dxfId="568" priority="9">
      <formula>B27=""</formula>
    </cfRule>
  </conditionalFormatting>
  <conditionalFormatting sqref="B4">
    <cfRule type="expression" dxfId="567" priority="7">
      <formula>$B$5=""</formula>
    </cfRule>
  </conditionalFormatting>
  <conditionalFormatting sqref="C4">
    <cfRule type="expression" dxfId="566" priority="6">
      <formula>$C$5=""</formula>
    </cfRule>
  </conditionalFormatting>
  <conditionalFormatting sqref="E4:F4">
    <cfRule type="expression" dxfId="565" priority="5">
      <formula>$E$5=""</formula>
    </cfRule>
  </conditionalFormatting>
  <conditionalFormatting sqref="H4">
    <cfRule type="expression" dxfId="564" priority="4">
      <formula>$H$5=""</formula>
    </cfRule>
  </conditionalFormatting>
  <conditionalFormatting sqref="C8">
    <cfRule type="expression" dxfId="563" priority="3">
      <formula>$C$8&lt;&gt;"blood"</formula>
    </cfRule>
  </conditionalFormatting>
  <conditionalFormatting sqref="C9">
    <cfRule type="expression" dxfId="562" priority="2">
      <formula>$C$9&lt;&gt;"ethanol"</formula>
    </cfRule>
  </conditionalFormatting>
  <conditionalFormatting sqref="M30">
    <cfRule type="expression" dxfId="561" priority="1">
      <formula>N30&lt;&gt;""</formula>
    </cfRule>
  </conditionalFormatting>
  <conditionalFormatting sqref="G9:G12">
    <cfRule type="expression" dxfId="560" priority="58">
      <formula>AND(SUM(J$11:J$14)=0,D67&gt;$D$76)</formula>
    </cfRule>
  </conditionalFormatting>
  <dataValidations count="8">
    <dataValidation type="list" errorStyle="warning" allowBlank="1" showErrorMessage="1" errorTitle="Custom entry" error="You have customized this field." sqref="B27:I27" xr:uid="{00000000-0002-0000-0900-000000000000}">
      <formula1>dispositions</formula1>
    </dataValidation>
    <dataValidation type="textLength" errorStyle="warning" operator="equal" allowBlank="1" showInputMessage="1" showErrorMessage="1" errorTitle="Case Number Length Error?" error="The length of the case number should be 10 characters." sqref="B5" xr:uid="{00000000-0002-0000-0900-000001000000}">
      <formula1>10</formula1>
    </dataValidation>
    <dataValidation type="list" errorStyle="warning" allowBlank="1" showInputMessage="1" showErrorMessage="1" errorTitle="Custom Entry" error="You have entered a selection not in the drop-down list.  " sqref="E20" xr:uid="{00000000-0002-0000-0900-000002000000}">
      <formula1>othervolid</formula1>
    </dataValidation>
    <dataValidation type="list" errorStyle="warning" allowBlank="1" showErrorMessage="1" errorTitle="Custom entry" error="You have customized this field." sqref="B23:I24" xr:uid="{00000000-0002-0000-0900-000003000000}">
      <formula1>statements</formula1>
    </dataValidation>
    <dataValidation type="list" allowBlank="1" showInputMessage="1" showErrorMessage="1" sqref="C8" xr:uid="{00000000-0002-0000-0900-000004000000}">
      <formula1>matrix_list</formula1>
    </dataValidation>
    <dataValidation type="list" errorStyle="warning" allowBlank="1" showInputMessage="1" showErrorMessage="1" errorTitle="Custom Entry" error="You have entered a name not in the drop-down list." sqref="H5" xr:uid="{00000000-0002-0000-0900-000005000000}">
      <formula1>analyst_list</formula1>
    </dataValidation>
    <dataValidation type="list" errorStyle="warning" allowBlank="1" showInputMessage="1" showErrorMessage="1" errorTitle="custom entry" error="You have entered a selection not in the drop-down list.  " sqref="B20:C20" xr:uid="{00000000-0002-0000-0900-000006000000}">
      <formula1>othervolid</formula1>
    </dataValidation>
    <dataValidation type="list" allowBlank="1" showInputMessage="1" showErrorMessage="1" sqref="C17" xr:uid="{00000000-0002-0000-0900-000007000000}">
      <formula1>applies</formula1>
    </dataValidation>
  </dataValidations>
  <pageMargins left="0.7" right="0.7" top="0.75" bottom="0.75" header="0.3" footer="0.3"/>
  <pageSetup scale="68" orientation="portrait" horizontalDpi="300" verticalDpi="300" r:id="rId1"/>
  <ignoredErrors>
    <ignoredError sqref="E5 H5 B5:C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2" r:id="rId4" name="Button 2">
              <controlPr defaultSize="0" print="0" autoFill="0" autoPict="0" macro="[0]!ThisWorkbook.GeneratePDF">
                <anchor moveWithCells="1">
                  <from>
                    <xdr:col>8</xdr:col>
                    <xdr:colOff>1123950</xdr:colOff>
                    <xdr:row>3</xdr:row>
                    <xdr:rowOff>11430</xdr:rowOff>
                  </from>
                  <to>
                    <xdr:col>11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8000000}">
          <x14:formula1>
            <xm:f>Ranges!$G$9:$G$12</xm:f>
          </x14:formula1>
          <xm:sqref>C9</xm:sqref>
        </x14:dataValidation>
        <x14:dataValidation type="date" errorStyle="information" operator="lessThan" allowBlank="1" showErrorMessage="1" errorTitle="Uncertainty Update Due" error="The uncertainty values used in this form are due to be updated.  Please ensure you are using the most recent form." xr:uid="{00000000-0002-0000-0900-000009000000}">
          <x14:formula1>
            <xm:f>Ranges!G14+Ranges!G16</xm:f>
          </x14:formula1>
          <xm:sqref>E5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pageSetUpPr fitToPage="1"/>
  </sheetPr>
  <dimension ref="A1:Q100"/>
  <sheetViews>
    <sheetView showGridLines="0" zoomScaleNormal="100" workbookViewId="0">
      <selection activeCell="C11" sqref="C11"/>
    </sheetView>
  </sheetViews>
  <sheetFormatPr defaultColWidth="9.15625" defaultRowHeight="14.4" x14ac:dyDescent="0.55000000000000004"/>
  <cols>
    <col min="1" max="1" width="1.83984375" style="38" customWidth="1"/>
    <col min="2" max="2" width="20.83984375" style="38" customWidth="1"/>
    <col min="3" max="3" width="12" style="38" bestFit="1" customWidth="1"/>
    <col min="4" max="4" width="11" style="38" customWidth="1"/>
    <col min="5" max="5" width="9.578125" style="38" customWidth="1"/>
    <col min="6" max="6" width="7.15625" style="38" customWidth="1"/>
    <col min="7" max="7" width="7.68359375" style="38" customWidth="1"/>
    <col min="8" max="8" width="25.68359375" style="38" customWidth="1"/>
    <col min="9" max="9" width="38.578125" style="38" customWidth="1"/>
    <col min="10" max="10" width="15.83984375" style="38" hidden="1" customWidth="1"/>
    <col min="11" max="11" width="22.41796875" style="38" hidden="1" customWidth="1"/>
    <col min="12" max="12" width="5" style="38" customWidth="1"/>
    <col min="13" max="13" width="7.41796875" style="38" customWidth="1"/>
    <col min="14" max="14" width="2.26171875" style="38" customWidth="1"/>
    <col min="15" max="15" width="2" style="38" customWidth="1"/>
    <col min="16" max="16" width="88.15625" style="38" customWidth="1"/>
    <col min="17" max="16384" width="9.15625" style="38"/>
  </cols>
  <sheetData>
    <row r="1" spans="2:17" ht="15" customHeight="1" x14ac:dyDescent="0.55000000000000004">
      <c r="B1" s="132" t="str">
        <f>'1'!B1</f>
        <v>Body Fluid Alcohol Concentration and Volatiles Reporting Form</v>
      </c>
      <c r="C1" s="133"/>
      <c r="D1" s="133"/>
      <c r="E1" s="133"/>
      <c r="F1" s="133"/>
      <c r="G1" s="79"/>
      <c r="H1" s="79"/>
      <c r="I1" s="93" t="str">
        <f>'1'!I1</f>
        <v>Version 2</v>
      </c>
      <c r="J1" s="44" t="s">
        <v>40</v>
      </c>
      <c r="K1" s="44" t="s">
        <v>40</v>
      </c>
      <c r="L1" s="44"/>
    </row>
    <row r="2" spans="2:17" ht="15" customHeight="1" x14ac:dyDescent="0.55000000000000004">
      <c r="B2" s="80" t="str">
        <f>'1'!B2</f>
        <v>NCSCL - Toxicology Section</v>
      </c>
      <c r="C2" s="11"/>
      <c r="D2" s="11"/>
      <c r="E2" s="11"/>
      <c r="F2" s="11"/>
      <c r="G2" s="11"/>
      <c r="H2" s="11"/>
      <c r="I2" s="94" t="str">
        <f>'1'!I2</f>
        <v>Effective Date: 11/14/2019</v>
      </c>
      <c r="J2" s="44"/>
      <c r="K2" s="44"/>
      <c r="L2" s="44"/>
      <c r="N2" s="100"/>
    </row>
    <row r="3" spans="2:17" ht="15" customHeight="1" x14ac:dyDescent="0.55000000000000004">
      <c r="D3" s="41"/>
      <c r="O3" s="95" t="s">
        <v>88</v>
      </c>
    </row>
    <row r="4" spans="2:17" ht="15" customHeight="1" x14ac:dyDescent="0.55000000000000004">
      <c r="B4" s="124" t="s">
        <v>37</v>
      </c>
      <c r="C4" s="124" t="s">
        <v>38</v>
      </c>
      <c r="E4" s="138" t="s">
        <v>94</v>
      </c>
      <c r="F4" s="138"/>
      <c r="H4" s="118" t="s">
        <v>44</v>
      </c>
      <c r="J4" s="92"/>
      <c r="O4" s="95"/>
      <c r="P4" s="110" t="s">
        <v>113</v>
      </c>
    </row>
    <row r="5" spans="2:17" ht="15" customHeight="1" x14ac:dyDescent="0.55000000000000004">
      <c r="B5" s="120" t="str">
        <f>IF('Sample list'!B15="","",'Sample list'!B15)</f>
        <v/>
      </c>
      <c r="C5" s="120" t="str">
        <f>IF('Sample list'!C15="","",'Sample list'!C15)</f>
        <v/>
      </c>
      <c r="E5" s="136" t="str">
        <f>IF('1'!E5="","",'1'!E5)</f>
        <v/>
      </c>
      <c r="F5" s="137"/>
      <c r="H5" s="83" t="str">
        <f>IF('1'!H5="","",'1'!H5)</f>
        <v/>
      </c>
      <c r="O5" s="38" t="s">
        <v>88</v>
      </c>
      <c r="P5" s="37" t="str">
        <f>B41</f>
        <v/>
      </c>
    </row>
    <row r="6" spans="2:17" ht="15" customHeight="1" x14ac:dyDescent="0.55000000000000004"/>
    <row r="7" spans="2:17" ht="15" customHeight="1" thickBot="1" x14ac:dyDescent="0.6">
      <c r="N7" s="135" t="s">
        <v>96</v>
      </c>
      <c r="O7" s="135"/>
      <c r="P7" s="135"/>
    </row>
    <row r="8" spans="2:17" ht="15" customHeight="1" x14ac:dyDescent="0.55000000000000004">
      <c r="B8" s="71" t="s">
        <v>92</v>
      </c>
      <c r="C8" s="81" t="s">
        <v>71</v>
      </c>
      <c r="F8" s="141" t="s">
        <v>86</v>
      </c>
      <c r="G8" s="139" t="str">
        <f>CONCATENATE("The measured ",C9," values are:")</f>
        <v>The measured ethanol values are:</v>
      </c>
      <c r="H8" s="140"/>
      <c r="I8" s="140"/>
      <c r="M8" s="64"/>
      <c r="N8" s="134" t="s">
        <v>97</v>
      </c>
      <c r="O8" s="134"/>
      <c r="P8" s="134"/>
      <c r="Q8" s="40"/>
    </row>
    <row r="9" spans="2:17" ht="15" customHeight="1" x14ac:dyDescent="0.55000000000000004">
      <c r="B9" s="72" t="s">
        <v>93</v>
      </c>
      <c r="C9" s="82" t="s">
        <v>5</v>
      </c>
      <c r="F9" s="141"/>
      <c r="G9" s="142" t="str">
        <f>IF(C11="","",IF(C11=0,"0.0000  g/dl",CONCATENATE(TEXT(C11,"0.0000"),"  g/dl",IF(AND(SUM(J$11:J$14)=0,D67&gt;$D$76),CONCATENATE("  (&gt;",$D$76*100,"% deviation from the average)"),""),IF(C11*10000-INT(C11*10000)&gt;0.0001,"    (THIS VALUE CONTAINS MORE DECIMAL PLACES THAN DISPLAYED)",""))))</f>
        <v/>
      </c>
      <c r="H9" s="143"/>
      <c r="I9" s="143"/>
      <c r="M9" s="64"/>
      <c r="N9" s="105"/>
      <c r="O9" s="89"/>
      <c r="P9" s="106"/>
      <c r="Q9" s="40"/>
    </row>
    <row r="10" spans="2:17" ht="15" customHeight="1" x14ac:dyDescent="0.55000000000000004">
      <c r="B10" s="72"/>
      <c r="C10" s="73"/>
      <c r="D10" s="69"/>
      <c r="F10" s="141"/>
      <c r="G10" s="142" t="str">
        <f>IF(C12="","",IF(C12=0,"0.0000  g/dl",CONCATENATE(TEXT(C12,"0.0000"),"  g/dl",IF(AND(SUM(J$11:J$14)=0,D68&gt;$D$76),CONCATENATE("  (&gt;",$D$76*100,"% deviation from the average)"),""),IF(C12*10000-INT(C12*10000)&gt;0.0001,"    (THIS VALUE CONTAINS MORE DECIMAL PLACES THAN DISPLAYED)",""))))</f>
        <v/>
      </c>
      <c r="H10" s="143"/>
      <c r="I10" s="143"/>
      <c r="J10" s="38" t="s">
        <v>39</v>
      </c>
      <c r="K10" s="43" t="s">
        <v>75</v>
      </c>
      <c r="L10" s="43"/>
      <c r="M10" s="64"/>
      <c r="N10" s="7"/>
      <c r="O10" s="89" t="str">
        <f>"Item "&amp;C5&amp;":"</f>
        <v>Item :</v>
      </c>
      <c r="P10" s="89"/>
      <c r="Q10" s="40"/>
    </row>
    <row r="11" spans="2:17" ht="15" customHeight="1" x14ac:dyDescent="0.55000000000000004">
      <c r="B11" s="74" t="s">
        <v>74</v>
      </c>
      <c r="C11" s="84"/>
      <c r="D11" s="2" t="str">
        <f>IF(LEN(C11)&gt;6,"re-enter",IF(C11&gt;0.5,"HI cal",""))</f>
        <v/>
      </c>
      <c r="F11" s="141"/>
      <c r="G11" s="142" t="str">
        <f>IF(C13="","",IF(C13=0,"0.0000  g/dl",CONCATENATE(TEXT(C13,"0.0000"),"  g/dl",IF(AND(SUM(J$11:J$14)=0,D69&gt;$D$76),CONCATENATE("  (&gt;",$D$76*100,"% deviation from the average)"),""),IF(C13*10000-INT(C13*10000)&gt;0.0001,"    (THIS VALUE CONTAINS MORE DECIMAL PLACES THAN DISPLAYED)",""))))</f>
        <v/>
      </c>
      <c r="H11" s="143"/>
      <c r="I11" s="143"/>
      <c r="J11" s="54">
        <f>IF(C11="",0,IF(C11&lt;0.01,1,0))</f>
        <v>0</v>
      </c>
      <c r="K11" s="43">
        <f>IF(C11&lt;&gt;"",1,0)</f>
        <v>0</v>
      </c>
      <c r="L11" s="43"/>
      <c r="M11" s="64"/>
      <c r="N11" s="88"/>
      <c r="O11" s="91"/>
      <c r="P11" s="151" t="str">
        <f>CONCATENATE(IF(B90="","",B90&amp;CHAR(10)&amp;CHAR(10)),IF(B23="","","- "&amp;B23))</f>
        <v/>
      </c>
      <c r="Q11" s="40"/>
    </row>
    <row r="12" spans="2:17" ht="15" customHeight="1" x14ac:dyDescent="0.55000000000000004">
      <c r="B12" s="72"/>
      <c r="C12" s="84"/>
      <c r="D12" s="2" t="str">
        <f>IF(LEN(C12)&gt;6,"re-enter",IF(C12&gt;0.5,"HI cal",""))</f>
        <v/>
      </c>
      <c r="F12" s="141"/>
      <c r="G12" s="142" t="str">
        <f>IF(C14="","",IF(C14=0,"0.0000  g/dl",CONCATENATE(TEXT(C14,"0.0000"),"  g/dl",IF(AND(SUM(J$11:J$14)=0,D70&gt;$D$76),CONCATENATE("  (&gt;",$D$76*100,"% deviation from the average)"),""),IF(C14*10000-INT(C14*10000)&gt;0.0001,"    (THIS VALUE CONTAINS MORE DECIMAL PLACES THAN DISPLAYED)",""))))</f>
        <v/>
      </c>
      <c r="H12" s="143"/>
      <c r="I12" s="143"/>
      <c r="J12" s="54">
        <f>IF(C12="",0,IF(C12&lt;0.01,1,0))</f>
        <v>0</v>
      </c>
      <c r="K12" s="43">
        <f>IF(C12&lt;&gt;"",1,0)</f>
        <v>0</v>
      </c>
      <c r="L12" s="43"/>
      <c r="M12" s="64"/>
      <c r="N12" s="88"/>
      <c r="O12" s="88"/>
      <c r="P12" s="151"/>
      <c r="Q12" s="40"/>
    </row>
    <row r="13" spans="2:17" ht="15" customHeight="1" x14ac:dyDescent="0.55000000000000004">
      <c r="B13" s="72"/>
      <c r="C13" s="84"/>
      <c r="D13" s="2" t="str">
        <f>IF(LEN(C13)&gt;6,"re-enter",IF(C13&gt;0.5,"HI cal",""))</f>
        <v/>
      </c>
      <c r="F13" s="141"/>
      <c r="G13" s="139" t="str">
        <f>IF(MIN(C11:C14)&lt;0.01,"",CONCATENATE("The average of the four values is  ",TEXT(D72,"0.000000")," g/dl."))</f>
        <v/>
      </c>
      <c r="H13" s="140"/>
      <c r="I13" s="140"/>
      <c r="J13" s="54">
        <f>IF(C13="",0,IF(C13&lt;0.01,1,0))</f>
        <v>0</v>
      </c>
      <c r="K13" s="43">
        <f>IF(C13&lt;&gt;"",1,0)</f>
        <v>0</v>
      </c>
      <c r="L13" s="43"/>
      <c r="M13" s="64"/>
      <c r="N13" s="88"/>
      <c r="O13" s="88"/>
      <c r="P13" s="151"/>
      <c r="Q13" s="40"/>
    </row>
    <row r="14" spans="2:17" ht="15" customHeight="1" thickBot="1" x14ac:dyDescent="0.6">
      <c r="B14" s="75"/>
      <c r="C14" s="85"/>
      <c r="D14" s="2" t="str">
        <f>IF(LEN(C14)&gt;6,"re-enter",IF(C14&gt;0.5,"HI cal",""))</f>
        <v/>
      </c>
      <c r="F14" s="141"/>
      <c r="G14" s="144" t="str">
        <f>IF(MIN(C11:C14)&lt;0.01,"",CONCATENATE("The ",D76*100,"% uncertainty is +/- ", TEXT(D77,"0.0000000"), " g/dl, at a 99.73 % level of confidence (k=3)."))</f>
        <v/>
      </c>
      <c r="H14" s="145"/>
      <c r="I14" s="145"/>
      <c r="J14" s="54">
        <f>IF(C14="",0,IF(C14&lt;0.01,1,0))</f>
        <v>0</v>
      </c>
      <c r="K14" s="43">
        <f>IF(C14&lt;&gt;"",1,0)</f>
        <v>0</v>
      </c>
      <c r="L14" s="43"/>
      <c r="M14" s="64"/>
      <c r="N14" s="88"/>
      <c r="O14" s="88"/>
      <c r="P14" s="151"/>
      <c r="Q14" s="40"/>
    </row>
    <row r="15" spans="2:17" x14ac:dyDescent="0.55000000000000004">
      <c r="B15" s="117"/>
      <c r="F15" s="141"/>
      <c r="G15" s="146" t="str">
        <f>IF(OR(MIN(C11:C14)&lt;0.01,SUM(K11:K14)&lt;&gt;4),"",IF(AND(MAX(D67:D70)&gt;D76,M30=""),"",IF(AND(MAX(D67:D70)&gt;D76,M30&lt;&gt;""),"The lowest value was used for reporting.",CONCATENATE("The ",IF(C8="serum","serum converted, ",""),"truncated average for reporting is ",IF(C8="serum",TEXT(F74,"0.00"),TEXT(D74,"0.00")),"  g/dl."))))</f>
        <v/>
      </c>
      <c r="H15" s="147"/>
      <c r="I15" s="147"/>
      <c r="J15" s="54"/>
      <c r="M15" s="64"/>
      <c r="N15" s="88"/>
      <c r="O15" s="91"/>
      <c r="P15" s="151"/>
      <c r="Q15" s="40"/>
    </row>
    <row r="16" spans="2:17" x14ac:dyDescent="0.55000000000000004">
      <c r="B16" s="117"/>
      <c r="C16" s="70" t="str">
        <f>IF(AND(C9&lt;&gt;"acetone",C17="x",SUM(K11:K14)&gt;0,SUM(J11:J14)=0),"'No alcohol' selected below conflicts with entered results!","")</f>
        <v/>
      </c>
      <c r="F16" s="141"/>
      <c r="G16" s="144" t="str">
        <f>IF(C8="serum",CONCATENATE("The serum to whole blood conversion calculation is:  ",TEXT(D72,"0.000000")," g/dl / 1.18 = ",TEXT(F72,"0.000000")," g/dl."),"")</f>
        <v/>
      </c>
      <c r="H16" s="145"/>
      <c r="I16" s="145"/>
      <c r="J16" s="54"/>
      <c r="M16" s="64"/>
      <c r="N16" s="88"/>
      <c r="O16" s="7"/>
      <c r="P16" s="151"/>
      <c r="Q16" s="40"/>
    </row>
    <row r="17" spans="2:17" x14ac:dyDescent="0.55000000000000004">
      <c r="B17" s="68" t="s">
        <v>42</v>
      </c>
      <c r="C17" s="86"/>
      <c r="D17" s="60" t="s">
        <v>43</v>
      </c>
      <c r="F17" s="98"/>
      <c r="M17" s="64"/>
      <c r="N17" s="7"/>
      <c r="O17" s="7"/>
      <c r="P17" s="151"/>
      <c r="Q17" s="40"/>
    </row>
    <row r="18" spans="2:17" x14ac:dyDescent="0.55000000000000004">
      <c r="M18" s="64"/>
      <c r="N18" s="7"/>
      <c r="O18" s="123"/>
      <c r="P18" s="151"/>
      <c r="Q18" s="40"/>
    </row>
    <row r="19" spans="2:17" x14ac:dyDescent="0.55000000000000004">
      <c r="B19" s="59" t="s">
        <v>85</v>
      </c>
      <c r="C19" s="38" t="str">
        <f>IFERROR(IF(B20="","",IF(VLOOKUP(B20,othervolid,1)=B20,"","+")),"+")</f>
        <v/>
      </c>
      <c r="E19" s="148" t="s">
        <v>82</v>
      </c>
      <c r="F19" s="148"/>
      <c r="G19" s="148"/>
      <c r="H19" s="148"/>
      <c r="I19" s="38" t="str">
        <f>IFERROR(IF(E20="","",IF(VLOOKUP(E20,othervolid,1)=E20,"","+")),"+")</f>
        <v/>
      </c>
      <c r="M19" s="64"/>
      <c r="N19" s="7"/>
      <c r="O19" s="7"/>
      <c r="P19" s="151"/>
      <c r="Q19" s="40"/>
    </row>
    <row r="20" spans="2:17" ht="15" customHeight="1" x14ac:dyDescent="0.55000000000000004">
      <c r="B20" s="158"/>
      <c r="C20" s="158"/>
      <c r="E20" s="171"/>
      <c r="F20" s="172"/>
      <c r="G20" s="172"/>
      <c r="H20" s="173"/>
      <c r="M20" s="64"/>
      <c r="N20" s="88"/>
      <c r="O20" s="7"/>
      <c r="P20" s="151"/>
      <c r="Q20" s="40"/>
    </row>
    <row r="21" spans="2:17" x14ac:dyDescent="0.55000000000000004">
      <c r="D21" s="99" t="str">
        <f>IF(AND(B20=E20,B20&lt;&gt;""),"The two entries above conflict with eachother!","")</f>
        <v/>
      </c>
      <c r="M21" s="64"/>
      <c r="N21" s="88"/>
      <c r="O21" s="7"/>
      <c r="P21" s="151"/>
      <c r="Q21" s="40"/>
    </row>
    <row r="22" spans="2:17" ht="15" customHeight="1" x14ac:dyDescent="0.55000000000000004">
      <c r="B22" s="38" t="s">
        <v>101</v>
      </c>
      <c r="E22" s="38" t="str">
        <f>IFERROR(IF(B23="","",IF(VLOOKUP(B23,statements_alpha,1)=B23,"","+")),"+")</f>
        <v/>
      </c>
      <c r="F22" s="39"/>
      <c r="G22" s="58"/>
      <c r="H22" s="58"/>
      <c r="I22" s="58"/>
      <c r="M22" s="64"/>
      <c r="N22" s="7"/>
      <c r="O22" s="7"/>
      <c r="P22" s="151"/>
      <c r="Q22" s="40"/>
    </row>
    <row r="23" spans="2:17" ht="15" customHeight="1" x14ac:dyDescent="0.55000000000000004">
      <c r="B23" s="152"/>
      <c r="C23" s="153"/>
      <c r="D23" s="153"/>
      <c r="E23" s="153"/>
      <c r="F23" s="153"/>
      <c r="G23" s="153"/>
      <c r="H23" s="153"/>
      <c r="I23" s="154"/>
      <c r="M23" s="64"/>
      <c r="N23" s="149" t="s">
        <v>98</v>
      </c>
      <c r="O23" s="134"/>
      <c r="P23" s="150"/>
      <c r="Q23" s="40"/>
    </row>
    <row r="24" spans="2:17" x14ac:dyDescent="0.55000000000000004">
      <c r="B24" s="155"/>
      <c r="C24" s="156"/>
      <c r="D24" s="156"/>
      <c r="E24" s="156"/>
      <c r="F24" s="156"/>
      <c r="G24" s="156"/>
      <c r="H24" s="156"/>
      <c r="I24" s="157"/>
      <c r="M24" s="64"/>
      <c r="N24" s="107"/>
      <c r="O24" s="108"/>
      <c r="P24" s="109"/>
      <c r="Q24" s="40"/>
    </row>
    <row r="25" spans="2:17" x14ac:dyDescent="0.55000000000000004">
      <c r="F25" s="7"/>
      <c r="G25" s="58"/>
      <c r="H25" s="58"/>
      <c r="I25" s="58"/>
      <c r="M25" s="64"/>
      <c r="N25" s="7"/>
      <c r="O25" s="177" t="str">
        <f>IF(B27="","",RIGHT(B27,LEN(B27)-48))</f>
        <v/>
      </c>
      <c r="P25" s="177"/>
      <c r="Q25" s="40"/>
    </row>
    <row r="26" spans="2:17" ht="15" customHeight="1" x14ac:dyDescent="0.55000000000000004">
      <c r="B26" s="111" t="s">
        <v>102</v>
      </c>
      <c r="C26" s="38" t="str">
        <f>IFERROR(IF(B27="","",IF(VLOOKUP(B27,dispositions_alpha,1)=B27,"","+")),"+")</f>
        <v/>
      </c>
      <c r="M26" s="64"/>
      <c r="N26" s="7"/>
      <c r="O26" s="177"/>
      <c r="P26" s="177"/>
      <c r="Q26" s="40"/>
    </row>
    <row r="27" spans="2:17" x14ac:dyDescent="0.55000000000000004">
      <c r="B27" s="168"/>
      <c r="C27" s="169"/>
      <c r="D27" s="169"/>
      <c r="E27" s="169"/>
      <c r="F27" s="169"/>
      <c r="G27" s="169"/>
      <c r="H27" s="169"/>
      <c r="I27" s="170"/>
      <c r="M27" s="64"/>
      <c r="N27" s="7"/>
      <c r="O27" s="7"/>
      <c r="P27" s="7"/>
      <c r="Q27" s="40"/>
    </row>
    <row r="28" spans="2:17" x14ac:dyDescent="0.55000000000000004">
      <c r="M28" s="64"/>
      <c r="N28" s="176" t="s">
        <v>99</v>
      </c>
      <c r="O28" s="176"/>
      <c r="P28" s="176"/>
      <c r="Q28" s="40"/>
    </row>
    <row r="29" spans="2:17" ht="15" customHeight="1" x14ac:dyDescent="0.55000000000000004">
      <c r="B29" s="42" t="s">
        <v>28</v>
      </c>
      <c r="C29" s="102"/>
      <c r="D29" s="102"/>
      <c r="E29" s="102"/>
      <c r="F29" s="102"/>
      <c r="G29" s="102"/>
      <c r="H29" s="102"/>
      <c r="I29" s="102"/>
      <c r="N29" s="79"/>
      <c r="O29" s="79"/>
      <c r="P29" s="79"/>
    </row>
    <row r="30" spans="2:17" x14ac:dyDescent="0.55000000000000004">
      <c r="B30" s="179"/>
      <c r="C30" s="180"/>
      <c r="D30" s="180"/>
      <c r="E30" s="180"/>
      <c r="F30" s="180"/>
      <c r="G30" s="180"/>
      <c r="H30" s="180"/>
      <c r="I30" s="181"/>
      <c r="M30" s="130"/>
      <c r="N30" s="178" t="str">
        <f>IF(AND(MAX(D67:D70)&gt;D76,SUM(K11:K14)=4),"&lt;- If this is a second set of values for the case, and both sets have an unacceptable deviation from the mean, enter the lowest value in the cell to the left (gm/dL).","")</f>
        <v/>
      </c>
      <c r="O30" s="178"/>
      <c r="P30" s="178"/>
    </row>
    <row r="31" spans="2:17" ht="15" customHeight="1" x14ac:dyDescent="0.55000000000000004">
      <c r="B31" s="182"/>
      <c r="C31" s="183"/>
      <c r="D31" s="183"/>
      <c r="E31" s="183"/>
      <c r="F31" s="183"/>
      <c r="G31" s="183"/>
      <c r="H31" s="183"/>
      <c r="I31" s="184"/>
      <c r="N31" s="178"/>
      <c r="O31" s="178"/>
      <c r="P31" s="178"/>
    </row>
    <row r="32" spans="2:17" x14ac:dyDescent="0.55000000000000004">
      <c r="B32" s="182"/>
      <c r="C32" s="183"/>
      <c r="D32" s="183"/>
      <c r="E32" s="183"/>
      <c r="F32" s="183"/>
      <c r="G32" s="183"/>
      <c r="H32" s="183"/>
      <c r="I32" s="184"/>
      <c r="M32" s="5"/>
    </row>
    <row r="33" spans="2:9" x14ac:dyDescent="0.55000000000000004">
      <c r="B33" s="182"/>
      <c r="C33" s="183"/>
      <c r="D33" s="183"/>
      <c r="E33" s="183"/>
      <c r="F33" s="183"/>
      <c r="G33" s="183"/>
      <c r="H33" s="183"/>
      <c r="I33" s="184"/>
    </row>
    <row r="34" spans="2:9" x14ac:dyDescent="0.55000000000000004">
      <c r="B34" s="182"/>
      <c r="C34" s="183"/>
      <c r="D34" s="183"/>
      <c r="E34" s="183"/>
      <c r="F34" s="183"/>
      <c r="G34" s="183"/>
      <c r="H34" s="183"/>
      <c r="I34" s="184"/>
    </row>
    <row r="35" spans="2:9" x14ac:dyDescent="0.55000000000000004">
      <c r="B35" s="182"/>
      <c r="C35" s="183"/>
      <c r="D35" s="183"/>
      <c r="E35" s="183"/>
      <c r="F35" s="183"/>
      <c r="G35" s="183"/>
      <c r="H35" s="183"/>
      <c r="I35" s="184"/>
    </row>
    <row r="36" spans="2:9" x14ac:dyDescent="0.55000000000000004">
      <c r="B36" s="182"/>
      <c r="C36" s="183"/>
      <c r="D36" s="183"/>
      <c r="E36" s="183"/>
      <c r="F36" s="183"/>
      <c r="G36" s="183"/>
      <c r="H36" s="183"/>
      <c r="I36" s="184"/>
    </row>
    <row r="37" spans="2:9" x14ac:dyDescent="0.55000000000000004">
      <c r="B37" s="182"/>
      <c r="C37" s="183"/>
      <c r="D37" s="183"/>
      <c r="E37" s="183"/>
      <c r="F37" s="183"/>
      <c r="G37" s="183"/>
      <c r="H37" s="183"/>
      <c r="I37" s="184"/>
    </row>
    <row r="38" spans="2:9" x14ac:dyDescent="0.55000000000000004">
      <c r="B38" s="185"/>
      <c r="C38" s="186"/>
      <c r="D38" s="186"/>
      <c r="E38" s="186"/>
      <c r="F38" s="186"/>
      <c r="G38" s="186"/>
      <c r="H38" s="186"/>
      <c r="I38" s="187"/>
    </row>
    <row r="40" spans="2:9" x14ac:dyDescent="0.55000000000000004">
      <c r="B40" s="7" t="s">
        <v>103</v>
      </c>
    </row>
    <row r="41" spans="2:9" ht="15" customHeight="1" x14ac:dyDescent="0.55000000000000004">
      <c r="B41" s="159" t="str">
        <f>CONCATENATE(IF(B90="","",B90&amp;CHAR(10)&amp;CHAR(10)),IF(B23="","","- "&amp;B23&amp;CHAR(10)&amp;CHAR(10)))</f>
        <v/>
      </c>
      <c r="C41" s="160"/>
      <c r="D41" s="160"/>
      <c r="E41" s="160"/>
      <c r="F41" s="160"/>
      <c r="G41" s="160"/>
      <c r="H41" s="160"/>
      <c r="I41" s="161"/>
    </row>
    <row r="42" spans="2:9" x14ac:dyDescent="0.55000000000000004">
      <c r="B42" s="162"/>
      <c r="C42" s="163"/>
      <c r="D42" s="163"/>
      <c r="E42" s="163"/>
      <c r="F42" s="163"/>
      <c r="G42" s="163"/>
      <c r="H42" s="163"/>
      <c r="I42" s="164"/>
    </row>
    <row r="43" spans="2:9" x14ac:dyDescent="0.55000000000000004">
      <c r="B43" s="162"/>
      <c r="C43" s="163"/>
      <c r="D43" s="163"/>
      <c r="E43" s="163"/>
      <c r="F43" s="163"/>
      <c r="G43" s="163"/>
      <c r="H43" s="163"/>
      <c r="I43" s="164"/>
    </row>
    <row r="44" spans="2:9" x14ac:dyDescent="0.55000000000000004">
      <c r="B44" s="162"/>
      <c r="C44" s="163"/>
      <c r="D44" s="163"/>
      <c r="E44" s="163"/>
      <c r="F44" s="163"/>
      <c r="G44" s="163"/>
      <c r="H44" s="163"/>
      <c r="I44" s="164"/>
    </row>
    <row r="45" spans="2:9" x14ac:dyDescent="0.55000000000000004">
      <c r="B45" s="162"/>
      <c r="C45" s="163"/>
      <c r="D45" s="163"/>
      <c r="E45" s="163"/>
      <c r="F45" s="163"/>
      <c r="G45" s="163"/>
      <c r="H45" s="163"/>
      <c r="I45" s="164"/>
    </row>
    <row r="46" spans="2:9" x14ac:dyDescent="0.55000000000000004">
      <c r="B46" s="162"/>
      <c r="C46" s="163"/>
      <c r="D46" s="163"/>
      <c r="E46" s="163"/>
      <c r="F46" s="163"/>
      <c r="G46" s="163"/>
      <c r="H46" s="163"/>
      <c r="I46" s="164"/>
    </row>
    <row r="47" spans="2:9" x14ac:dyDescent="0.55000000000000004">
      <c r="B47" s="162"/>
      <c r="C47" s="163"/>
      <c r="D47" s="163"/>
      <c r="E47" s="163"/>
      <c r="F47" s="163"/>
      <c r="G47" s="163"/>
      <c r="H47" s="163"/>
      <c r="I47" s="164"/>
    </row>
    <row r="48" spans="2:9" x14ac:dyDescent="0.55000000000000004">
      <c r="B48" s="162"/>
      <c r="C48" s="163"/>
      <c r="D48" s="163"/>
      <c r="E48" s="163"/>
      <c r="F48" s="163"/>
      <c r="G48" s="163"/>
      <c r="H48" s="163"/>
      <c r="I48" s="164"/>
    </row>
    <row r="49" spans="2:12" x14ac:dyDescent="0.55000000000000004">
      <c r="B49" s="162"/>
      <c r="C49" s="163"/>
      <c r="D49" s="163"/>
      <c r="E49" s="163"/>
      <c r="F49" s="163"/>
      <c r="G49" s="163"/>
      <c r="H49" s="163"/>
      <c r="I49" s="164"/>
    </row>
    <row r="50" spans="2:12" x14ac:dyDescent="0.55000000000000004">
      <c r="B50" s="162"/>
      <c r="C50" s="163"/>
      <c r="D50" s="163"/>
      <c r="E50" s="163"/>
      <c r="F50" s="163"/>
      <c r="G50" s="163"/>
      <c r="H50" s="163"/>
      <c r="I50" s="164"/>
    </row>
    <row r="51" spans="2:12" x14ac:dyDescent="0.55000000000000004">
      <c r="B51" s="162"/>
      <c r="C51" s="163"/>
      <c r="D51" s="163"/>
      <c r="E51" s="163"/>
      <c r="F51" s="163"/>
      <c r="G51" s="163"/>
      <c r="H51" s="163"/>
      <c r="I51" s="164"/>
    </row>
    <row r="52" spans="2:12" x14ac:dyDescent="0.55000000000000004">
      <c r="B52" s="162"/>
      <c r="C52" s="163"/>
      <c r="D52" s="163"/>
      <c r="E52" s="163"/>
      <c r="F52" s="163"/>
      <c r="G52" s="163"/>
      <c r="H52" s="163"/>
      <c r="I52" s="164"/>
    </row>
    <row r="53" spans="2:12" x14ac:dyDescent="0.55000000000000004">
      <c r="B53" s="162"/>
      <c r="C53" s="163"/>
      <c r="D53" s="163"/>
      <c r="E53" s="163"/>
      <c r="F53" s="163"/>
      <c r="G53" s="163"/>
      <c r="H53" s="163"/>
      <c r="I53" s="164"/>
    </row>
    <row r="54" spans="2:12" x14ac:dyDescent="0.55000000000000004">
      <c r="B54" s="162"/>
      <c r="C54" s="163"/>
      <c r="D54" s="163"/>
      <c r="E54" s="163"/>
      <c r="F54" s="163"/>
      <c r="G54" s="163"/>
      <c r="H54" s="163"/>
      <c r="I54" s="164"/>
    </row>
    <row r="55" spans="2:12" x14ac:dyDescent="0.55000000000000004">
      <c r="B55" s="165"/>
      <c r="C55" s="166"/>
      <c r="D55" s="166"/>
      <c r="E55" s="166"/>
      <c r="F55" s="166"/>
      <c r="G55" s="166"/>
      <c r="H55" s="166"/>
      <c r="I55" s="167"/>
    </row>
    <row r="56" spans="2:12" x14ac:dyDescent="0.55000000000000004">
      <c r="B56" s="103"/>
      <c r="C56" s="103"/>
      <c r="D56" s="103"/>
      <c r="E56" s="103"/>
      <c r="F56" s="103"/>
      <c r="G56" s="103"/>
      <c r="H56" s="103"/>
      <c r="I56" s="103"/>
    </row>
    <row r="57" spans="2:12" x14ac:dyDescent="0.55000000000000004">
      <c r="B57" s="104" t="s">
        <v>112</v>
      </c>
      <c r="C57" s="103"/>
      <c r="D57" s="103"/>
      <c r="E57" s="103"/>
      <c r="F57" s="103"/>
      <c r="G57" s="103"/>
      <c r="H57" s="103"/>
      <c r="I57" s="103"/>
    </row>
    <row r="59" spans="2:12" x14ac:dyDescent="0.55000000000000004">
      <c r="B59" s="42" t="str">
        <f>'1'!B59</f>
        <v>Form template approved by Toxicology Technical Leader Wayne Lewallen on 11/14/2019.</v>
      </c>
    </row>
    <row r="60" spans="2:12" x14ac:dyDescent="0.55000000000000004">
      <c r="B60" s="42"/>
    </row>
    <row r="61" spans="2:12" x14ac:dyDescent="0.55000000000000004">
      <c r="B61" s="42"/>
      <c r="L61" s="119"/>
    </row>
    <row r="62" spans="2:12" x14ac:dyDescent="0.55000000000000004">
      <c r="B62" s="42"/>
      <c r="I62" s="8"/>
      <c r="L62" s="119" t="s">
        <v>118</v>
      </c>
    </row>
    <row r="63" spans="2:12" x14ac:dyDescent="0.55000000000000004">
      <c r="I63" s="131"/>
    </row>
    <row r="64" spans="2:12" x14ac:dyDescent="0.55000000000000004">
      <c r="I64" s="7"/>
    </row>
    <row r="65" spans="1:7" hidden="1" x14ac:dyDescent="0.55000000000000004">
      <c r="B65" s="44" t="s">
        <v>29</v>
      </c>
    </row>
    <row r="66" spans="1:7" hidden="1" x14ac:dyDescent="0.55000000000000004">
      <c r="B66" s="21" t="s">
        <v>41</v>
      </c>
      <c r="C66" s="46" t="s">
        <v>3</v>
      </c>
      <c r="D66" s="45"/>
    </row>
    <row r="67" spans="1:7" hidden="1" x14ac:dyDescent="0.55000000000000004">
      <c r="B67" s="47">
        <f>C11</f>
        <v>0</v>
      </c>
      <c r="C67" s="9" t="e">
        <f>ABS(C11-D$72)</f>
        <v>#DIV/0!</v>
      </c>
      <c r="D67" s="16" t="str">
        <f>IFERROR(C67/$D$72,"")</f>
        <v/>
      </c>
    </row>
    <row r="68" spans="1:7" hidden="1" x14ac:dyDescent="0.55000000000000004">
      <c r="B68" s="47">
        <f>C12</f>
        <v>0</v>
      </c>
      <c r="C68" s="10" t="e">
        <f>ABS(C12-D$72)</f>
        <v>#DIV/0!</v>
      </c>
      <c r="D68" s="16" t="str">
        <f t="shared" ref="D68:D70" si="0">IFERROR(C68/$D$72,"")</f>
        <v/>
      </c>
    </row>
    <row r="69" spans="1:7" hidden="1" x14ac:dyDescent="0.55000000000000004">
      <c r="B69" s="47">
        <f>C13</f>
        <v>0</v>
      </c>
      <c r="C69" s="10" t="e">
        <f>ABS(C13-D$72)</f>
        <v>#DIV/0!</v>
      </c>
      <c r="D69" s="16" t="str">
        <f t="shared" si="0"/>
        <v/>
      </c>
    </row>
    <row r="70" spans="1:7" hidden="1" x14ac:dyDescent="0.55000000000000004">
      <c r="B70" s="47">
        <f>C14</f>
        <v>0</v>
      </c>
      <c r="C70" s="10" t="e">
        <f>ABS(C14-D$72)</f>
        <v>#DIV/0!</v>
      </c>
      <c r="D70" s="16" t="str">
        <f t="shared" si="0"/>
        <v/>
      </c>
    </row>
    <row r="71" spans="1:7" hidden="1" x14ac:dyDescent="0.55000000000000004">
      <c r="F71" s="38" t="s">
        <v>77</v>
      </c>
    </row>
    <row r="72" spans="1:7" hidden="1" x14ac:dyDescent="0.55000000000000004">
      <c r="C72" s="38" t="s">
        <v>0</v>
      </c>
      <c r="D72" s="6" t="e">
        <f>AVERAGE(C11:C14)</f>
        <v>#DIV/0!</v>
      </c>
      <c r="E72" s="38" t="s">
        <v>10</v>
      </c>
      <c r="F72" s="37" t="e">
        <f>D72/1.18</f>
        <v>#DIV/0!</v>
      </c>
      <c r="G72" s="38" t="s">
        <v>10</v>
      </c>
    </row>
    <row r="73" spans="1:7" hidden="1" x14ac:dyDescent="0.55000000000000004">
      <c r="C73" s="55" t="s">
        <v>4</v>
      </c>
      <c r="D73" s="3" t="e">
        <f>TEXT(INT(D72*100)/100,"0.00")</f>
        <v>#DIV/0!</v>
      </c>
      <c r="E73" s="38" t="s">
        <v>10</v>
      </c>
      <c r="F73" s="3" t="e">
        <f>TEXT(INT(F72*100)/100,"0.00")</f>
        <v>#DIV/0!</v>
      </c>
      <c r="G73" s="38" t="s">
        <v>10</v>
      </c>
    </row>
    <row r="74" spans="1:7" hidden="1" x14ac:dyDescent="0.55000000000000004">
      <c r="C74" s="8" t="s">
        <v>1</v>
      </c>
      <c r="D74" s="4" t="str">
        <f>IF(MIN(C11:C14)&lt;0.01,"0.00",D73)</f>
        <v>0.00</v>
      </c>
      <c r="E74" s="38" t="s">
        <v>10</v>
      </c>
      <c r="F74" s="4" t="str">
        <f>IF(MIN(C11:C14)&lt;0.01,"0.00",F73)</f>
        <v>0.00</v>
      </c>
      <c r="G74" s="38" t="s">
        <v>10</v>
      </c>
    </row>
    <row r="75" spans="1:7" hidden="1" x14ac:dyDescent="0.55000000000000004"/>
    <row r="76" spans="1:7" hidden="1" x14ac:dyDescent="0.55000000000000004">
      <c r="C76" s="174" t="s">
        <v>2</v>
      </c>
      <c r="D76" s="56">
        <f>VLOOKUP(C9,Ranges!G9:H12,2)</f>
        <v>0.04</v>
      </c>
    </row>
    <row r="77" spans="1:7" hidden="1" x14ac:dyDescent="0.55000000000000004">
      <c r="B77" s="58"/>
      <c r="C77" s="175"/>
      <c r="D77" s="57" t="e">
        <f>D76*D72</f>
        <v>#DIV/0!</v>
      </c>
      <c r="F77" s="1"/>
    </row>
    <row r="78" spans="1:7" hidden="1" x14ac:dyDescent="0.55000000000000004">
      <c r="B78" s="58"/>
      <c r="C78" s="65"/>
      <c r="D78" s="66"/>
      <c r="F78" s="1"/>
    </row>
    <row r="79" spans="1:7" hidden="1" x14ac:dyDescent="0.55000000000000004">
      <c r="B79" s="11" t="s">
        <v>76</v>
      </c>
      <c r="C79" s="11"/>
    </row>
    <row r="80" spans="1:7" hidden="1" x14ac:dyDescent="0.55000000000000004">
      <c r="A80" s="64"/>
      <c r="B80" s="38" t="s">
        <v>78</v>
      </c>
      <c r="C80" s="63" t="str">
        <f>IF(OR(SUM(J11:J14)&gt;0,MAX(D67:D70)&gt;D76,C8="serum"),"",IF(D74="0.00","",CONCATENATE("The measured ",C8," acetone concentration is ",TEXT(TRUNC(D72,3),"0.000")," +/- ",IF(INT(D72*D76*10000)&lt;5,"0.001",TEXT(D72*D76,"0.000"))," grams per 100 milliliters, at a coverage probability of 99.7%.  ",CHAR(10),CHAR(10))))</f>
        <v/>
      </c>
    </row>
    <row r="81" spans="1:9" hidden="1" x14ac:dyDescent="0.55000000000000004">
      <c r="A81" s="64"/>
      <c r="B81" s="38" t="s">
        <v>79</v>
      </c>
      <c r="C81" s="63" t="str">
        <f>CONCATENATE("The ",C8," alcohol concentration is 0.00 grams of alcohol per 100 milliliters, as defined by NCGS 20-4.01 (1b).  ",IF(AND(B20="",E20="",C9&lt;&gt;"acetone"),C86,CHAR(10)&amp;CHAR(10)))</f>
        <v>The blood alcohol concentration is 0.00 grams of alcohol per 100 milliliters, as defined by NCGS 20-4.01 (1b).    (Analysis performed using HS-GC.)</v>
      </c>
    </row>
    <row r="82" spans="1:9" hidden="1" x14ac:dyDescent="0.55000000000000004">
      <c r="A82" s="64"/>
      <c r="B82" s="38" t="s">
        <v>80</v>
      </c>
      <c r="C82" s="63" t="str">
        <f>IFERROR(IF(AND(SUM(J11:J14)=0,MAX(D67:D70)&gt;D76),"",IF(C8="serum",CONCATENATE("The blood ",C9," concentration is ",TEXT(F74,"0.00")," grams of alcohol per 100 milliliters, as defined by NCGS 20-4.01 (1b).  The reported blood alcohol concentration is a calculated value resulting from a converted serum alcohol concentration.  The measured serum ",C9," concentration is ",TEXT(TRUNC(D72,3),"0.000")," +/- ",IF(INT(D72*D76*10000)&lt;5,"0.001",TEXT(D72*D76,"0.000"))," grams of alcohol per 100 milliliters, at a coverage probability of 99.7%.",IF(AND(B20="",E20=""),C86,CHAR(10)&amp;CHAR(10))),"")),"")</f>
        <v/>
      </c>
    </row>
    <row r="83" spans="1:9" hidden="1" x14ac:dyDescent="0.55000000000000004">
      <c r="A83" s="64"/>
      <c r="B83" s="38" t="s">
        <v>81</v>
      </c>
      <c r="C83" s="63" t="str">
        <f>IFERROR(IF(AND(SUM(J11:J14)=0,MAX(D67:D70)&gt;D76,SUM(K11:K14)=4,M30&lt;&gt;""),CONCATENATE("The ",C8," ",C9," concentration is ",TEXT(INT(M30*100)/100,"0.00")," grams of alcohol per 100 milliliters, as defined by NCGS 20-4.01 (1b)."),IF(AND(SUM(J11:J14)=0,MAX(D67:D70)&gt;D76),"",CONCATENATE("The ",C8," ",C9," concentration is ",TEXT(D74,"0.00")," grams of alcohol per 100 milliliters, as defined by NCGS 20-4.01 (1b).","  The measured ",C8," ",C9," concentration is ",TEXT(TRUNC(D72,3),"0.000")," +/- ",IF(INT(D72*D76*10000)&lt;5,"0.001",TEXT(D72*D76,"0.000"))," grams of alcohol per 100 milliliters, at a coverage probability of 99.7%.  ",IF(AND(B20="",E20=""),C86,CHAR(10)&amp;CHAR(10))))),"")</f>
        <v/>
      </c>
    </row>
    <row r="84" spans="1:9" hidden="1" x14ac:dyDescent="0.55000000000000004">
      <c r="A84" s="64"/>
      <c r="B84" s="38" t="s">
        <v>83</v>
      </c>
      <c r="C84" s="63" t="str">
        <f>CONCATENATE("Analysis confirmed the presence of the following substance: ",B20,".  ",CHAR(10),CHAR(10))</f>
        <v xml:space="preserve">Analysis confirmed the presence of the following substance: .  
</v>
      </c>
    </row>
    <row r="85" spans="1:9" hidden="1" x14ac:dyDescent="0.55000000000000004">
      <c r="A85" s="64"/>
      <c r="B85" s="67" t="s">
        <v>84</v>
      </c>
      <c r="C85" s="54" t="str">
        <f>CONCATENATE("Analysis did not confirm the presence of the following: ",E20,".  ",CHAR(10),CHAR(10))</f>
        <v xml:space="preserve">Analysis did not confirm the presence of the following: .  
</v>
      </c>
    </row>
    <row r="86" spans="1:9" hidden="1" x14ac:dyDescent="0.55000000000000004">
      <c r="A86" s="64"/>
      <c r="B86" s="78" t="s">
        <v>90</v>
      </c>
      <c r="C86" s="101" t="s">
        <v>111</v>
      </c>
    </row>
    <row r="87" spans="1:9" hidden="1" x14ac:dyDescent="0.55000000000000004"/>
    <row r="88" spans="1:9" hidden="1" x14ac:dyDescent="0.55000000000000004"/>
    <row r="89" spans="1:9" hidden="1" x14ac:dyDescent="0.55000000000000004">
      <c r="B89" s="38" t="s">
        <v>100</v>
      </c>
      <c r="E89" s="90"/>
    </row>
    <row r="90" spans="1:9" hidden="1" x14ac:dyDescent="0.55000000000000004">
      <c r="B90" s="159" t="str">
        <f>CONCATENATE(IF(AND(C8&lt;&gt;"serum",C9="acetone"),"- "&amp;C80,""),IF(OR(C17="x",AND(C9&lt;&gt;"acetone",SUM(J11:J14)&gt;0)),"- "&amp;C81,""),IF(AND(SUM(K11:K14)&gt;1,C8&lt;&gt;"serum",C9&lt;&gt;"acetone",C17&lt;&gt;"x",SUM(J11:J14)=0),"- "&amp;C83,""),IF(AND(C8="serum",C17&lt;&gt;"x",SUM(J11:J14)=0),"- "&amp;C82,""),IF(B20&lt;&gt;"","- "&amp;C84,""),IF(E20&lt;&gt;"","- "&amp;C85,""),IF(OR(B20&lt;&gt;"",E20&lt;&gt;"",AND(C9="acetone",C8&lt;&gt;"serum")),C86,""))</f>
        <v/>
      </c>
      <c r="C90" s="160"/>
      <c r="D90" s="160"/>
      <c r="E90" s="160"/>
      <c r="F90" s="160"/>
      <c r="G90" s="160"/>
      <c r="H90" s="160"/>
      <c r="I90" s="161"/>
    </row>
    <row r="91" spans="1:9" hidden="1" x14ac:dyDescent="0.55000000000000004">
      <c r="B91" s="162"/>
      <c r="C91" s="163"/>
      <c r="D91" s="163"/>
      <c r="E91" s="163"/>
      <c r="F91" s="163"/>
      <c r="G91" s="163"/>
      <c r="H91" s="163"/>
      <c r="I91" s="164"/>
    </row>
    <row r="92" spans="1:9" hidden="1" x14ac:dyDescent="0.55000000000000004">
      <c r="B92" s="162"/>
      <c r="C92" s="163"/>
      <c r="D92" s="163"/>
      <c r="E92" s="163"/>
      <c r="F92" s="163"/>
      <c r="G92" s="163"/>
      <c r="H92" s="163"/>
      <c r="I92" s="164"/>
    </row>
    <row r="93" spans="1:9" hidden="1" x14ac:dyDescent="0.55000000000000004">
      <c r="B93" s="162"/>
      <c r="C93" s="163"/>
      <c r="D93" s="163"/>
      <c r="E93" s="163"/>
      <c r="F93" s="163"/>
      <c r="G93" s="163"/>
      <c r="H93" s="163"/>
      <c r="I93" s="164"/>
    </row>
    <row r="94" spans="1:9" hidden="1" x14ac:dyDescent="0.55000000000000004">
      <c r="B94" s="162"/>
      <c r="C94" s="163"/>
      <c r="D94" s="163"/>
      <c r="E94" s="163"/>
      <c r="F94" s="163"/>
      <c r="G94" s="163"/>
      <c r="H94" s="163"/>
      <c r="I94" s="164"/>
    </row>
    <row r="95" spans="1:9" hidden="1" x14ac:dyDescent="0.55000000000000004">
      <c r="B95" s="162"/>
      <c r="C95" s="163"/>
      <c r="D95" s="163"/>
      <c r="E95" s="163"/>
      <c r="F95" s="163"/>
      <c r="G95" s="163"/>
      <c r="H95" s="163"/>
      <c r="I95" s="164"/>
    </row>
    <row r="96" spans="1:9" hidden="1" x14ac:dyDescent="0.55000000000000004">
      <c r="B96" s="162"/>
      <c r="C96" s="163"/>
      <c r="D96" s="163"/>
      <c r="E96" s="163"/>
      <c r="F96" s="163"/>
      <c r="G96" s="163"/>
      <c r="H96" s="163"/>
      <c r="I96" s="164"/>
    </row>
    <row r="97" spans="2:9" hidden="1" x14ac:dyDescent="0.55000000000000004">
      <c r="B97" s="162"/>
      <c r="C97" s="163"/>
      <c r="D97" s="163"/>
      <c r="E97" s="163"/>
      <c r="F97" s="163"/>
      <c r="G97" s="163"/>
      <c r="H97" s="163"/>
      <c r="I97" s="164"/>
    </row>
    <row r="98" spans="2:9" hidden="1" x14ac:dyDescent="0.55000000000000004">
      <c r="B98" s="162"/>
      <c r="C98" s="163"/>
      <c r="D98" s="163"/>
      <c r="E98" s="163"/>
      <c r="F98" s="163"/>
      <c r="G98" s="163"/>
      <c r="H98" s="163"/>
      <c r="I98" s="164"/>
    </row>
    <row r="99" spans="2:9" hidden="1" x14ac:dyDescent="0.55000000000000004">
      <c r="B99" s="165"/>
      <c r="C99" s="166"/>
      <c r="D99" s="166"/>
      <c r="E99" s="166"/>
      <c r="F99" s="166"/>
      <c r="G99" s="166"/>
      <c r="H99" s="166"/>
      <c r="I99" s="167"/>
    </row>
    <row r="100" spans="2:9" hidden="1" x14ac:dyDescent="0.55000000000000004"/>
  </sheetData>
  <sheetProtection algorithmName="SHA-512" hashValue="TYkjs8MkoixPUaHXduk6pXzgNkLvo1NfjWMsZaO+nv+IunRcDpBiusbu2zrthWnGEM+pNIYAfrQtQHC9qVlsKA==" saltValue="suLvIFWhl/Hw4JPOaRSq5w==" spinCount="100000" sheet="1" objects="1" scenarios="1"/>
  <mergeCells count="29">
    <mergeCell ref="B1:F1"/>
    <mergeCell ref="E4:F4"/>
    <mergeCell ref="E5:F5"/>
    <mergeCell ref="N7:P7"/>
    <mergeCell ref="F8:F16"/>
    <mergeCell ref="G8:I8"/>
    <mergeCell ref="N8:P8"/>
    <mergeCell ref="G9:I9"/>
    <mergeCell ref="G10:I10"/>
    <mergeCell ref="G11:I11"/>
    <mergeCell ref="B27:I27"/>
    <mergeCell ref="P11:P22"/>
    <mergeCell ref="G12:I12"/>
    <mergeCell ref="G13:I13"/>
    <mergeCell ref="G14:I14"/>
    <mergeCell ref="G15:I15"/>
    <mergeCell ref="G16:I16"/>
    <mergeCell ref="E19:H19"/>
    <mergeCell ref="B20:C20"/>
    <mergeCell ref="E20:H20"/>
    <mergeCell ref="B23:I24"/>
    <mergeCell ref="N23:P23"/>
    <mergeCell ref="O25:P26"/>
    <mergeCell ref="N28:P28"/>
    <mergeCell ref="B30:I38"/>
    <mergeCell ref="B41:I55"/>
    <mergeCell ref="C76:C77"/>
    <mergeCell ref="B90:I99"/>
    <mergeCell ref="N30:P31"/>
  </mergeCells>
  <conditionalFormatting sqref="C67:C70">
    <cfRule type="expression" dxfId="559" priority="8">
      <formula>ABS(C11-$D$72)&gt;$D$77</formula>
    </cfRule>
  </conditionalFormatting>
  <conditionalFormatting sqref="B26">
    <cfRule type="expression" dxfId="558" priority="9">
      <formula>B27=""</formula>
    </cfRule>
  </conditionalFormatting>
  <conditionalFormatting sqref="B4">
    <cfRule type="expression" dxfId="557" priority="7">
      <formula>$B$5=""</formula>
    </cfRule>
  </conditionalFormatting>
  <conditionalFormatting sqref="C4">
    <cfRule type="expression" dxfId="556" priority="6">
      <formula>$C$5=""</formula>
    </cfRule>
  </conditionalFormatting>
  <conditionalFormatting sqref="E4:F4">
    <cfRule type="expression" dxfId="555" priority="5">
      <formula>$E$5=""</formula>
    </cfRule>
  </conditionalFormatting>
  <conditionalFormatting sqref="H4">
    <cfRule type="expression" dxfId="554" priority="4">
      <formula>$H$5=""</formula>
    </cfRule>
  </conditionalFormatting>
  <conditionalFormatting sqref="C8">
    <cfRule type="expression" dxfId="553" priority="3">
      <formula>$C$8&lt;&gt;"blood"</formula>
    </cfRule>
  </conditionalFormatting>
  <conditionalFormatting sqref="C9">
    <cfRule type="expression" dxfId="552" priority="2">
      <formula>$C$9&lt;&gt;"ethanol"</formula>
    </cfRule>
  </conditionalFormatting>
  <conditionalFormatting sqref="M30">
    <cfRule type="expression" dxfId="551" priority="1">
      <formula>N30&lt;&gt;""</formula>
    </cfRule>
  </conditionalFormatting>
  <conditionalFormatting sqref="G9:G12">
    <cfRule type="expression" dxfId="550" priority="61">
      <formula>AND(SUM(J$11:J$14)=0,D67&gt;$D$76)</formula>
    </cfRule>
  </conditionalFormatting>
  <dataValidations count="8">
    <dataValidation type="list" allowBlank="1" showInputMessage="1" showErrorMessage="1" sqref="C17" xr:uid="{00000000-0002-0000-0A00-000000000000}">
      <formula1>applies</formula1>
    </dataValidation>
    <dataValidation type="list" errorStyle="warning" allowBlank="1" showInputMessage="1" showErrorMessage="1" errorTitle="custom entry" error="You have entered a selection not in the drop-down list.  " sqref="B20:C20" xr:uid="{00000000-0002-0000-0A00-000001000000}">
      <formula1>othervolid</formula1>
    </dataValidation>
    <dataValidation type="list" errorStyle="warning" allowBlank="1" showInputMessage="1" showErrorMessage="1" errorTitle="Custom Entry" error="You have entered a name not in the drop-down list." sqref="H5" xr:uid="{00000000-0002-0000-0A00-000002000000}">
      <formula1>analyst_list</formula1>
    </dataValidation>
    <dataValidation type="list" allowBlank="1" showInputMessage="1" showErrorMessage="1" sqref="C8" xr:uid="{00000000-0002-0000-0A00-000003000000}">
      <formula1>matrix_list</formula1>
    </dataValidation>
    <dataValidation type="list" errorStyle="warning" allowBlank="1" showErrorMessage="1" errorTitle="Custom entry" error="You have customized this field." sqref="B23:I24" xr:uid="{00000000-0002-0000-0A00-000004000000}">
      <formula1>statements</formula1>
    </dataValidation>
    <dataValidation type="list" errorStyle="warning" allowBlank="1" showInputMessage="1" showErrorMessage="1" errorTitle="Custom Entry" error="You have entered a selection not in the drop-down list.  " sqref="E20" xr:uid="{00000000-0002-0000-0A00-000005000000}">
      <formula1>othervolid</formula1>
    </dataValidation>
    <dataValidation type="textLength" errorStyle="warning" operator="equal" allowBlank="1" showInputMessage="1" showErrorMessage="1" errorTitle="Case Number Length Error?" error="The length of the case number should be 10 characters." sqref="B5" xr:uid="{00000000-0002-0000-0A00-000006000000}">
      <formula1>10</formula1>
    </dataValidation>
    <dataValidation type="list" errorStyle="warning" allowBlank="1" showErrorMessage="1" errorTitle="Custom entry" error="You have customized this field." sqref="B27:I27" xr:uid="{00000000-0002-0000-0A00-000007000000}">
      <formula1>dispositions</formula1>
    </dataValidation>
  </dataValidations>
  <pageMargins left="0.7" right="0.7" top="0.75" bottom="0.75" header="0.3" footer="0.3"/>
  <pageSetup scale="68" orientation="portrait" horizontalDpi="300" verticalDpi="300" r:id="rId1"/>
  <ignoredErrors>
    <ignoredError sqref="E5 H5 B5:C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8" r:id="rId4" name="Button 4">
              <controlPr defaultSize="0" print="0" autoFill="0" autoPict="0" macro="[0]!ThisWorkbook.GeneratePDF">
                <anchor moveWithCells="1">
                  <from>
                    <xdr:col>8</xdr:col>
                    <xdr:colOff>1123950</xdr:colOff>
                    <xdr:row>3</xdr:row>
                    <xdr:rowOff>11430</xdr:rowOff>
                  </from>
                  <to>
                    <xdr:col>11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8000000}">
          <x14:formula1>
            <xm:f>Ranges!$G$9:$G$12</xm:f>
          </x14:formula1>
          <xm:sqref>C9</xm:sqref>
        </x14:dataValidation>
        <x14:dataValidation type="date" errorStyle="information" operator="lessThan" allowBlank="1" showErrorMessage="1" errorTitle="Uncertainty Update Due" error="The uncertainty values used in this form are due to be updated.  Please ensure you are using the most recent form." xr:uid="{00000000-0002-0000-0A00-000009000000}">
          <x14:formula1>
            <xm:f>Ranges!G14+Ranges!G16</xm:f>
          </x14:formula1>
          <xm:sqref>E5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pageSetUpPr fitToPage="1"/>
  </sheetPr>
  <dimension ref="A1:Q100"/>
  <sheetViews>
    <sheetView showGridLines="0" zoomScaleNormal="100" workbookViewId="0">
      <selection activeCell="C11" sqref="C11"/>
    </sheetView>
  </sheetViews>
  <sheetFormatPr defaultColWidth="9.15625" defaultRowHeight="14.4" x14ac:dyDescent="0.55000000000000004"/>
  <cols>
    <col min="1" max="1" width="1.83984375" style="38" customWidth="1"/>
    <col min="2" max="2" width="20.83984375" style="38" customWidth="1"/>
    <col min="3" max="3" width="12" style="38" bestFit="1" customWidth="1"/>
    <col min="4" max="4" width="11" style="38" customWidth="1"/>
    <col min="5" max="5" width="9.578125" style="38" customWidth="1"/>
    <col min="6" max="6" width="7.15625" style="38" customWidth="1"/>
    <col min="7" max="7" width="7.68359375" style="38" customWidth="1"/>
    <col min="8" max="8" width="25.68359375" style="38" customWidth="1"/>
    <col min="9" max="9" width="38.578125" style="38" customWidth="1"/>
    <col min="10" max="10" width="15.83984375" style="38" hidden="1" customWidth="1"/>
    <col min="11" max="11" width="22.41796875" style="38" hidden="1" customWidth="1"/>
    <col min="12" max="12" width="5" style="38" customWidth="1"/>
    <col min="13" max="13" width="7.41796875" style="38" customWidth="1"/>
    <col min="14" max="14" width="2.26171875" style="38" customWidth="1"/>
    <col min="15" max="15" width="2" style="38" customWidth="1"/>
    <col min="16" max="16" width="88.15625" style="38" customWidth="1"/>
    <col min="17" max="16384" width="9.15625" style="38"/>
  </cols>
  <sheetData>
    <row r="1" spans="2:17" ht="15" customHeight="1" x14ac:dyDescent="0.55000000000000004">
      <c r="B1" s="132" t="str">
        <f>'1'!B1</f>
        <v>Body Fluid Alcohol Concentration and Volatiles Reporting Form</v>
      </c>
      <c r="C1" s="133"/>
      <c r="D1" s="133"/>
      <c r="E1" s="133"/>
      <c r="F1" s="133"/>
      <c r="G1" s="79"/>
      <c r="H1" s="79"/>
      <c r="I1" s="93" t="str">
        <f>'1'!I1</f>
        <v>Version 2</v>
      </c>
      <c r="J1" s="44" t="s">
        <v>40</v>
      </c>
      <c r="K1" s="44" t="s">
        <v>40</v>
      </c>
      <c r="L1" s="44"/>
    </row>
    <row r="2" spans="2:17" ht="15" customHeight="1" x14ac:dyDescent="0.55000000000000004">
      <c r="B2" s="80" t="str">
        <f>'1'!B2</f>
        <v>NCSCL - Toxicology Section</v>
      </c>
      <c r="C2" s="11"/>
      <c r="D2" s="11"/>
      <c r="E2" s="11"/>
      <c r="F2" s="11"/>
      <c r="G2" s="11"/>
      <c r="H2" s="11"/>
      <c r="I2" s="94" t="str">
        <f>'1'!I2</f>
        <v>Effective Date: 11/14/2019</v>
      </c>
      <c r="J2" s="44"/>
      <c r="K2" s="44"/>
      <c r="L2" s="44"/>
      <c r="N2" s="100"/>
    </row>
    <row r="3" spans="2:17" ht="15" customHeight="1" x14ac:dyDescent="0.55000000000000004">
      <c r="D3" s="41"/>
      <c r="O3" s="95" t="s">
        <v>88</v>
      </c>
    </row>
    <row r="4" spans="2:17" ht="15" customHeight="1" x14ac:dyDescent="0.55000000000000004">
      <c r="B4" s="124" t="s">
        <v>37</v>
      </c>
      <c r="C4" s="124" t="s">
        <v>38</v>
      </c>
      <c r="E4" s="138" t="s">
        <v>94</v>
      </c>
      <c r="F4" s="138"/>
      <c r="H4" s="118" t="s">
        <v>44</v>
      </c>
      <c r="J4" s="92"/>
      <c r="O4" s="95"/>
      <c r="P4" s="110" t="s">
        <v>113</v>
      </c>
    </row>
    <row r="5" spans="2:17" ht="15" customHeight="1" x14ac:dyDescent="0.55000000000000004">
      <c r="B5" s="120" t="str">
        <f>IF('Sample list'!B16="","",'Sample list'!B16)</f>
        <v/>
      </c>
      <c r="C5" s="120" t="str">
        <f>IF('Sample list'!C16="","",'Sample list'!C16)</f>
        <v/>
      </c>
      <c r="E5" s="136" t="str">
        <f>IF('1'!E5="","",'1'!E5)</f>
        <v/>
      </c>
      <c r="F5" s="137"/>
      <c r="H5" s="83" t="str">
        <f>IF('1'!H5="","",'1'!H5)</f>
        <v/>
      </c>
      <c r="O5" s="38" t="s">
        <v>88</v>
      </c>
      <c r="P5" s="37" t="str">
        <f>B41</f>
        <v/>
      </c>
    </row>
    <row r="6" spans="2:17" ht="15" customHeight="1" x14ac:dyDescent="0.55000000000000004"/>
    <row r="7" spans="2:17" ht="15" customHeight="1" thickBot="1" x14ac:dyDescent="0.6">
      <c r="N7" s="135" t="s">
        <v>96</v>
      </c>
      <c r="O7" s="135"/>
      <c r="P7" s="135"/>
    </row>
    <row r="8" spans="2:17" ht="15" customHeight="1" x14ac:dyDescent="0.55000000000000004">
      <c r="B8" s="71" t="s">
        <v>92</v>
      </c>
      <c r="C8" s="81" t="s">
        <v>71</v>
      </c>
      <c r="F8" s="141" t="s">
        <v>86</v>
      </c>
      <c r="G8" s="139" t="str">
        <f>CONCATENATE("The measured ",C9," values are:")</f>
        <v>The measured ethanol values are:</v>
      </c>
      <c r="H8" s="140"/>
      <c r="I8" s="140"/>
      <c r="M8" s="64"/>
      <c r="N8" s="134" t="s">
        <v>97</v>
      </c>
      <c r="O8" s="134"/>
      <c r="P8" s="134"/>
      <c r="Q8" s="40"/>
    </row>
    <row r="9" spans="2:17" ht="15" customHeight="1" x14ac:dyDescent="0.55000000000000004">
      <c r="B9" s="72" t="s">
        <v>93</v>
      </c>
      <c r="C9" s="82" t="s">
        <v>5</v>
      </c>
      <c r="F9" s="141"/>
      <c r="G9" s="142" t="str">
        <f>IF(C11="","",IF(C11=0,"0.0000  g/dl",CONCATENATE(TEXT(C11,"0.0000"),"  g/dl",IF(AND(SUM(J$11:J$14)=0,D67&gt;$D$76),CONCATENATE("  (&gt;",$D$76*100,"% deviation from the average)"),""),IF(C11*10000-INT(C11*10000)&gt;0.0001,"    (THIS VALUE CONTAINS MORE DECIMAL PLACES THAN DISPLAYED)",""))))</f>
        <v/>
      </c>
      <c r="H9" s="143"/>
      <c r="I9" s="143"/>
      <c r="M9" s="64"/>
      <c r="N9" s="105"/>
      <c r="O9" s="89"/>
      <c r="P9" s="106"/>
      <c r="Q9" s="40"/>
    </row>
    <row r="10" spans="2:17" ht="15" customHeight="1" x14ac:dyDescent="0.55000000000000004">
      <c r="B10" s="72"/>
      <c r="C10" s="73"/>
      <c r="D10" s="69"/>
      <c r="F10" s="141"/>
      <c r="G10" s="142" t="str">
        <f>IF(C12="","",IF(C12=0,"0.0000  g/dl",CONCATENATE(TEXT(C12,"0.0000"),"  g/dl",IF(AND(SUM(J$11:J$14)=0,D68&gt;$D$76),CONCATENATE("  (&gt;",$D$76*100,"% deviation from the average)"),""),IF(C12*10000-INT(C12*10000)&gt;0.0001,"    (THIS VALUE CONTAINS MORE DECIMAL PLACES THAN DISPLAYED)",""))))</f>
        <v/>
      </c>
      <c r="H10" s="143"/>
      <c r="I10" s="143"/>
      <c r="J10" s="38" t="s">
        <v>39</v>
      </c>
      <c r="K10" s="43" t="s">
        <v>75</v>
      </c>
      <c r="L10" s="43"/>
      <c r="M10" s="64"/>
      <c r="N10" s="7"/>
      <c r="O10" s="89" t="str">
        <f>"Item "&amp;C5&amp;":"</f>
        <v>Item :</v>
      </c>
      <c r="P10" s="89"/>
      <c r="Q10" s="40"/>
    </row>
    <row r="11" spans="2:17" ht="15" customHeight="1" x14ac:dyDescent="0.55000000000000004">
      <c r="B11" s="74" t="s">
        <v>74</v>
      </c>
      <c r="C11" s="84"/>
      <c r="D11" s="2" t="str">
        <f>IF(LEN(C11)&gt;6,"re-enter",IF(C11&gt;0.5,"HI cal",""))</f>
        <v/>
      </c>
      <c r="F11" s="141"/>
      <c r="G11" s="142" t="str">
        <f>IF(C13="","",IF(C13=0,"0.0000  g/dl",CONCATENATE(TEXT(C13,"0.0000"),"  g/dl",IF(AND(SUM(J$11:J$14)=0,D69&gt;$D$76),CONCATENATE("  (&gt;",$D$76*100,"% deviation from the average)"),""),IF(C13*10000-INT(C13*10000)&gt;0.0001,"    (THIS VALUE CONTAINS MORE DECIMAL PLACES THAN DISPLAYED)",""))))</f>
        <v/>
      </c>
      <c r="H11" s="143"/>
      <c r="I11" s="143"/>
      <c r="J11" s="54">
        <f>IF(C11="",0,IF(C11&lt;0.01,1,0))</f>
        <v>0</v>
      </c>
      <c r="K11" s="43">
        <f>IF(C11&lt;&gt;"",1,0)</f>
        <v>0</v>
      </c>
      <c r="L11" s="43"/>
      <c r="M11" s="64"/>
      <c r="N11" s="88"/>
      <c r="O11" s="91"/>
      <c r="P11" s="151" t="str">
        <f>CONCATENATE(IF(B90="","",B90&amp;CHAR(10)&amp;CHAR(10)),IF(B23="","","- "&amp;B23))</f>
        <v/>
      </c>
      <c r="Q11" s="40"/>
    </row>
    <row r="12" spans="2:17" ht="15" customHeight="1" x14ac:dyDescent="0.55000000000000004">
      <c r="B12" s="72"/>
      <c r="C12" s="84"/>
      <c r="D12" s="2" t="str">
        <f>IF(LEN(C12)&gt;6,"re-enter",IF(C12&gt;0.5,"HI cal",""))</f>
        <v/>
      </c>
      <c r="F12" s="141"/>
      <c r="G12" s="142" t="str">
        <f>IF(C14="","",IF(C14=0,"0.0000  g/dl",CONCATENATE(TEXT(C14,"0.0000"),"  g/dl",IF(AND(SUM(J$11:J$14)=0,D70&gt;$D$76),CONCATENATE("  (&gt;",$D$76*100,"% deviation from the average)"),""),IF(C14*10000-INT(C14*10000)&gt;0.0001,"    (THIS VALUE CONTAINS MORE DECIMAL PLACES THAN DISPLAYED)",""))))</f>
        <v/>
      </c>
      <c r="H12" s="143"/>
      <c r="I12" s="143"/>
      <c r="J12" s="54">
        <f>IF(C12="",0,IF(C12&lt;0.01,1,0))</f>
        <v>0</v>
      </c>
      <c r="K12" s="43">
        <f>IF(C12&lt;&gt;"",1,0)</f>
        <v>0</v>
      </c>
      <c r="L12" s="43"/>
      <c r="M12" s="64"/>
      <c r="N12" s="88"/>
      <c r="O12" s="88"/>
      <c r="P12" s="151"/>
      <c r="Q12" s="40"/>
    </row>
    <row r="13" spans="2:17" ht="15" customHeight="1" x14ac:dyDescent="0.55000000000000004">
      <c r="B13" s="72"/>
      <c r="C13" s="84"/>
      <c r="D13" s="2" t="str">
        <f>IF(LEN(C13)&gt;6,"re-enter",IF(C13&gt;0.5,"HI cal",""))</f>
        <v/>
      </c>
      <c r="F13" s="141"/>
      <c r="G13" s="139" t="str">
        <f>IF(MIN(C11:C14)&lt;0.01,"",CONCATENATE("The average of the four values is  ",TEXT(D72,"0.000000")," g/dl."))</f>
        <v/>
      </c>
      <c r="H13" s="140"/>
      <c r="I13" s="140"/>
      <c r="J13" s="54">
        <f>IF(C13="",0,IF(C13&lt;0.01,1,0))</f>
        <v>0</v>
      </c>
      <c r="K13" s="43">
        <f>IF(C13&lt;&gt;"",1,0)</f>
        <v>0</v>
      </c>
      <c r="L13" s="43"/>
      <c r="M13" s="64"/>
      <c r="N13" s="88"/>
      <c r="O13" s="88"/>
      <c r="P13" s="151"/>
      <c r="Q13" s="40"/>
    </row>
    <row r="14" spans="2:17" ht="15" customHeight="1" thickBot="1" x14ac:dyDescent="0.6">
      <c r="B14" s="75"/>
      <c r="C14" s="85"/>
      <c r="D14" s="2" t="str">
        <f>IF(LEN(C14)&gt;6,"re-enter",IF(C14&gt;0.5,"HI cal",""))</f>
        <v/>
      </c>
      <c r="F14" s="141"/>
      <c r="G14" s="144" t="str">
        <f>IF(MIN(C11:C14)&lt;0.01,"",CONCATENATE("The ",D76*100,"% uncertainty is +/- ", TEXT(D77,"0.0000000"), " g/dl, at a 99.73 % level of confidence (k=3)."))</f>
        <v/>
      </c>
      <c r="H14" s="145"/>
      <c r="I14" s="145"/>
      <c r="J14" s="54">
        <f>IF(C14="",0,IF(C14&lt;0.01,1,0))</f>
        <v>0</v>
      </c>
      <c r="K14" s="43">
        <f>IF(C14&lt;&gt;"",1,0)</f>
        <v>0</v>
      </c>
      <c r="L14" s="43"/>
      <c r="M14" s="64"/>
      <c r="N14" s="88"/>
      <c r="O14" s="88"/>
      <c r="P14" s="151"/>
      <c r="Q14" s="40"/>
    </row>
    <row r="15" spans="2:17" x14ac:dyDescent="0.55000000000000004">
      <c r="B15" s="117"/>
      <c r="F15" s="141"/>
      <c r="G15" s="146" t="str">
        <f>IF(OR(MIN(C11:C14)&lt;0.01,SUM(K11:K14)&lt;&gt;4),"",IF(AND(MAX(D67:D70)&gt;D76,M30=""),"",IF(AND(MAX(D67:D70)&gt;D76,M30&lt;&gt;""),"The lowest value was used for reporting.",CONCATENATE("The ",IF(C8="serum","serum converted, ",""),"truncated average for reporting is ",IF(C8="serum",TEXT(F74,"0.00"),TEXT(D74,"0.00")),"  g/dl."))))</f>
        <v/>
      </c>
      <c r="H15" s="147"/>
      <c r="I15" s="147"/>
      <c r="J15" s="54"/>
      <c r="M15" s="64"/>
      <c r="N15" s="88"/>
      <c r="O15" s="91"/>
      <c r="P15" s="151"/>
      <c r="Q15" s="40"/>
    </row>
    <row r="16" spans="2:17" x14ac:dyDescent="0.55000000000000004">
      <c r="B16" s="117"/>
      <c r="C16" s="70" t="str">
        <f>IF(AND(C9&lt;&gt;"acetone",C17="x",SUM(K11:K14)&gt;0,SUM(J11:J14)=0),"'No alcohol' selected below conflicts with entered results!","")</f>
        <v/>
      </c>
      <c r="F16" s="141"/>
      <c r="G16" s="144" t="str">
        <f>IF(C8="serum",CONCATENATE("The serum to whole blood conversion calculation is:  ",TEXT(D72,"0.000000")," g/dl / 1.18 = ",TEXT(F72,"0.000000")," g/dl."),"")</f>
        <v/>
      </c>
      <c r="H16" s="145"/>
      <c r="I16" s="145"/>
      <c r="J16" s="54"/>
      <c r="M16" s="64"/>
      <c r="N16" s="88"/>
      <c r="O16" s="7"/>
      <c r="P16" s="151"/>
      <c r="Q16" s="40"/>
    </row>
    <row r="17" spans="2:17" x14ac:dyDescent="0.55000000000000004">
      <c r="B17" s="68" t="s">
        <v>42</v>
      </c>
      <c r="C17" s="86"/>
      <c r="D17" s="60" t="s">
        <v>43</v>
      </c>
      <c r="F17" s="98"/>
      <c r="M17" s="64"/>
      <c r="N17" s="7"/>
      <c r="O17" s="7"/>
      <c r="P17" s="151"/>
      <c r="Q17" s="40"/>
    </row>
    <row r="18" spans="2:17" x14ac:dyDescent="0.55000000000000004">
      <c r="M18" s="64"/>
      <c r="N18" s="7"/>
      <c r="O18" s="123"/>
      <c r="P18" s="151"/>
      <c r="Q18" s="40"/>
    </row>
    <row r="19" spans="2:17" x14ac:dyDescent="0.55000000000000004">
      <c r="B19" s="59" t="s">
        <v>85</v>
      </c>
      <c r="C19" s="38" t="str">
        <f>IFERROR(IF(B20="","",IF(VLOOKUP(B20,othervolid,1)=B20,"","+")),"+")</f>
        <v/>
      </c>
      <c r="E19" s="148" t="s">
        <v>82</v>
      </c>
      <c r="F19" s="148"/>
      <c r="G19" s="148"/>
      <c r="H19" s="148"/>
      <c r="I19" s="38" t="str">
        <f>IFERROR(IF(E20="","",IF(VLOOKUP(E20,othervolid,1)=E20,"","+")),"+")</f>
        <v/>
      </c>
      <c r="M19" s="64"/>
      <c r="N19" s="7"/>
      <c r="O19" s="7"/>
      <c r="P19" s="151"/>
      <c r="Q19" s="40"/>
    </row>
    <row r="20" spans="2:17" ht="15" customHeight="1" x14ac:dyDescent="0.55000000000000004">
      <c r="B20" s="158"/>
      <c r="C20" s="158"/>
      <c r="E20" s="171"/>
      <c r="F20" s="172"/>
      <c r="G20" s="172"/>
      <c r="H20" s="173"/>
      <c r="M20" s="64"/>
      <c r="N20" s="88"/>
      <c r="O20" s="7"/>
      <c r="P20" s="151"/>
      <c r="Q20" s="40"/>
    </row>
    <row r="21" spans="2:17" x14ac:dyDescent="0.55000000000000004">
      <c r="D21" s="99" t="str">
        <f>IF(AND(B20=E20,B20&lt;&gt;""),"The two entries above conflict with eachother!","")</f>
        <v/>
      </c>
      <c r="M21" s="64"/>
      <c r="N21" s="88"/>
      <c r="O21" s="7"/>
      <c r="P21" s="151"/>
      <c r="Q21" s="40"/>
    </row>
    <row r="22" spans="2:17" ht="15" customHeight="1" x14ac:dyDescent="0.55000000000000004">
      <c r="B22" s="38" t="s">
        <v>101</v>
      </c>
      <c r="E22" s="38" t="str">
        <f>IFERROR(IF(B23="","",IF(VLOOKUP(B23,statements_alpha,1)=B23,"","+")),"+")</f>
        <v/>
      </c>
      <c r="F22" s="39"/>
      <c r="G22" s="58"/>
      <c r="H22" s="58"/>
      <c r="I22" s="58"/>
      <c r="M22" s="64"/>
      <c r="N22" s="7"/>
      <c r="O22" s="7"/>
      <c r="P22" s="151"/>
      <c r="Q22" s="40"/>
    </row>
    <row r="23" spans="2:17" ht="15" customHeight="1" x14ac:dyDescent="0.55000000000000004">
      <c r="B23" s="152"/>
      <c r="C23" s="153"/>
      <c r="D23" s="153"/>
      <c r="E23" s="153"/>
      <c r="F23" s="153"/>
      <c r="G23" s="153"/>
      <c r="H23" s="153"/>
      <c r="I23" s="154"/>
      <c r="M23" s="64"/>
      <c r="N23" s="149" t="s">
        <v>98</v>
      </c>
      <c r="O23" s="134"/>
      <c r="P23" s="150"/>
      <c r="Q23" s="40"/>
    </row>
    <row r="24" spans="2:17" x14ac:dyDescent="0.55000000000000004">
      <c r="B24" s="155"/>
      <c r="C24" s="156"/>
      <c r="D24" s="156"/>
      <c r="E24" s="156"/>
      <c r="F24" s="156"/>
      <c r="G24" s="156"/>
      <c r="H24" s="156"/>
      <c r="I24" s="157"/>
      <c r="M24" s="64"/>
      <c r="N24" s="107"/>
      <c r="O24" s="108"/>
      <c r="P24" s="109"/>
      <c r="Q24" s="40"/>
    </row>
    <row r="25" spans="2:17" x14ac:dyDescent="0.55000000000000004">
      <c r="F25" s="7"/>
      <c r="G25" s="58"/>
      <c r="H25" s="58"/>
      <c r="I25" s="58"/>
      <c r="M25" s="64"/>
      <c r="N25" s="7"/>
      <c r="O25" s="177" t="str">
        <f>IF(B27="","",RIGHT(B27,LEN(B27)-48))</f>
        <v/>
      </c>
      <c r="P25" s="177"/>
      <c r="Q25" s="40"/>
    </row>
    <row r="26" spans="2:17" ht="15" customHeight="1" x14ac:dyDescent="0.55000000000000004">
      <c r="B26" s="111" t="s">
        <v>102</v>
      </c>
      <c r="C26" s="38" t="str">
        <f>IFERROR(IF(B27="","",IF(VLOOKUP(B27,dispositions_alpha,1)=B27,"","+")),"+")</f>
        <v/>
      </c>
      <c r="M26" s="64"/>
      <c r="N26" s="7"/>
      <c r="O26" s="177"/>
      <c r="P26" s="177"/>
      <c r="Q26" s="40"/>
    </row>
    <row r="27" spans="2:17" x14ac:dyDescent="0.55000000000000004">
      <c r="B27" s="168"/>
      <c r="C27" s="169"/>
      <c r="D27" s="169"/>
      <c r="E27" s="169"/>
      <c r="F27" s="169"/>
      <c r="G27" s="169"/>
      <c r="H27" s="169"/>
      <c r="I27" s="170"/>
      <c r="M27" s="64"/>
      <c r="N27" s="7"/>
      <c r="O27" s="7"/>
      <c r="P27" s="7"/>
      <c r="Q27" s="40"/>
    </row>
    <row r="28" spans="2:17" x14ac:dyDescent="0.55000000000000004">
      <c r="M28" s="64"/>
      <c r="N28" s="176" t="s">
        <v>99</v>
      </c>
      <c r="O28" s="176"/>
      <c r="P28" s="176"/>
      <c r="Q28" s="40"/>
    </row>
    <row r="29" spans="2:17" ht="15" customHeight="1" x14ac:dyDescent="0.55000000000000004">
      <c r="B29" s="42" t="s">
        <v>28</v>
      </c>
      <c r="C29" s="102"/>
      <c r="D29" s="102"/>
      <c r="E29" s="102"/>
      <c r="F29" s="102"/>
      <c r="G29" s="102"/>
      <c r="H29" s="102"/>
      <c r="I29" s="102"/>
      <c r="N29" s="79"/>
      <c r="O29" s="79"/>
      <c r="P29" s="79"/>
    </row>
    <row r="30" spans="2:17" x14ac:dyDescent="0.55000000000000004">
      <c r="B30" s="179"/>
      <c r="C30" s="180"/>
      <c r="D30" s="180"/>
      <c r="E30" s="180"/>
      <c r="F30" s="180"/>
      <c r="G30" s="180"/>
      <c r="H30" s="180"/>
      <c r="I30" s="181"/>
      <c r="M30" s="130"/>
      <c r="N30" s="178" t="str">
        <f>IF(AND(MAX(D67:D70)&gt;D76,SUM(K11:K14)=4),"&lt;- If this is a second set of values for the case, and both sets have an unacceptable deviation from the mean, enter the lowest value in the cell to the left (gm/dL).","")</f>
        <v/>
      </c>
      <c r="O30" s="178"/>
      <c r="P30" s="178"/>
    </row>
    <row r="31" spans="2:17" ht="15" customHeight="1" x14ac:dyDescent="0.55000000000000004">
      <c r="B31" s="182"/>
      <c r="C31" s="183"/>
      <c r="D31" s="183"/>
      <c r="E31" s="183"/>
      <c r="F31" s="183"/>
      <c r="G31" s="183"/>
      <c r="H31" s="183"/>
      <c r="I31" s="184"/>
      <c r="N31" s="178"/>
      <c r="O31" s="178"/>
      <c r="P31" s="178"/>
    </row>
    <row r="32" spans="2:17" x14ac:dyDescent="0.55000000000000004">
      <c r="B32" s="182"/>
      <c r="C32" s="183"/>
      <c r="D32" s="183"/>
      <c r="E32" s="183"/>
      <c r="F32" s="183"/>
      <c r="G32" s="183"/>
      <c r="H32" s="183"/>
      <c r="I32" s="184"/>
      <c r="M32" s="5"/>
    </row>
    <row r="33" spans="2:9" x14ac:dyDescent="0.55000000000000004">
      <c r="B33" s="182"/>
      <c r="C33" s="183"/>
      <c r="D33" s="183"/>
      <c r="E33" s="183"/>
      <c r="F33" s="183"/>
      <c r="G33" s="183"/>
      <c r="H33" s="183"/>
      <c r="I33" s="184"/>
    </row>
    <row r="34" spans="2:9" x14ac:dyDescent="0.55000000000000004">
      <c r="B34" s="182"/>
      <c r="C34" s="183"/>
      <c r="D34" s="183"/>
      <c r="E34" s="183"/>
      <c r="F34" s="183"/>
      <c r="G34" s="183"/>
      <c r="H34" s="183"/>
      <c r="I34" s="184"/>
    </row>
    <row r="35" spans="2:9" x14ac:dyDescent="0.55000000000000004">
      <c r="B35" s="182"/>
      <c r="C35" s="183"/>
      <c r="D35" s="183"/>
      <c r="E35" s="183"/>
      <c r="F35" s="183"/>
      <c r="G35" s="183"/>
      <c r="H35" s="183"/>
      <c r="I35" s="184"/>
    </row>
    <row r="36" spans="2:9" x14ac:dyDescent="0.55000000000000004">
      <c r="B36" s="182"/>
      <c r="C36" s="183"/>
      <c r="D36" s="183"/>
      <c r="E36" s="183"/>
      <c r="F36" s="183"/>
      <c r="G36" s="183"/>
      <c r="H36" s="183"/>
      <c r="I36" s="184"/>
    </row>
    <row r="37" spans="2:9" x14ac:dyDescent="0.55000000000000004">
      <c r="B37" s="182"/>
      <c r="C37" s="183"/>
      <c r="D37" s="183"/>
      <c r="E37" s="183"/>
      <c r="F37" s="183"/>
      <c r="G37" s="183"/>
      <c r="H37" s="183"/>
      <c r="I37" s="184"/>
    </row>
    <row r="38" spans="2:9" x14ac:dyDescent="0.55000000000000004">
      <c r="B38" s="185"/>
      <c r="C38" s="186"/>
      <c r="D38" s="186"/>
      <c r="E38" s="186"/>
      <c r="F38" s="186"/>
      <c r="G38" s="186"/>
      <c r="H38" s="186"/>
      <c r="I38" s="187"/>
    </row>
    <row r="40" spans="2:9" x14ac:dyDescent="0.55000000000000004">
      <c r="B40" s="7" t="s">
        <v>103</v>
      </c>
    </row>
    <row r="41" spans="2:9" ht="15" customHeight="1" x14ac:dyDescent="0.55000000000000004">
      <c r="B41" s="159" t="str">
        <f>CONCATENATE(IF(B90="","",B90&amp;CHAR(10)&amp;CHAR(10)),IF(B23="","","- "&amp;B23&amp;CHAR(10)&amp;CHAR(10)))</f>
        <v/>
      </c>
      <c r="C41" s="160"/>
      <c r="D41" s="160"/>
      <c r="E41" s="160"/>
      <c r="F41" s="160"/>
      <c r="G41" s="160"/>
      <c r="H41" s="160"/>
      <c r="I41" s="161"/>
    </row>
    <row r="42" spans="2:9" x14ac:dyDescent="0.55000000000000004">
      <c r="B42" s="162"/>
      <c r="C42" s="163"/>
      <c r="D42" s="163"/>
      <c r="E42" s="163"/>
      <c r="F42" s="163"/>
      <c r="G42" s="163"/>
      <c r="H42" s="163"/>
      <c r="I42" s="164"/>
    </row>
    <row r="43" spans="2:9" x14ac:dyDescent="0.55000000000000004">
      <c r="B43" s="162"/>
      <c r="C43" s="163"/>
      <c r="D43" s="163"/>
      <c r="E43" s="163"/>
      <c r="F43" s="163"/>
      <c r="G43" s="163"/>
      <c r="H43" s="163"/>
      <c r="I43" s="164"/>
    </row>
    <row r="44" spans="2:9" x14ac:dyDescent="0.55000000000000004">
      <c r="B44" s="162"/>
      <c r="C44" s="163"/>
      <c r="D44" s="163"/>
      <c r="E44" s="163"/>
      <c r="F44" s="163"/>
      <c r="G44" s="163"/>
      <c r="H44" s="163"/>
      <c r="I44" s="164"/>
    </row>
    <row r="45" spans="2:9" x14ac:dyDescent="0.55000000000000004">
      <c r="B45" s="162"/>
      <c r="C45" s="163"/>
      <c r="D45" s="163"/>
      <c r="E45" s="163"/>
      <c r="F45" s="163"/>
      <c r="G45" s="163"/>
      <c r="H45" s="163"/>
      <c r="I45" s="164"/>
    </row>
    <row r="46" spans="2:9" x14ac:dyDescent="0.55000000000000004">
      <c r="B46" s="162"/>
      <c r="C46" s="163"/>
      <c r="D46" s="163"/>
      <c r="E46" s="163"/>
      <c r="F46" s="163"/>
      <c r="G46" s="163"/>
      <c r="H46" s="163"/>
      <c r="I46" s="164"/>
    </row>
    <row r="47" spans="2:9" x14ac:dyDescent="0.55000000000000004">
      <c r="B47" s="162"/>
      <c r="C47" s="163"/>
      <c r="D47" s="163"/>
      <c r="E47" s="163"/>
      <c r="F47" s="163"/>
      <c r="G47" s="163"/>
      <c r="H47" s="163"/>
      <c r="I47" s="164"/>
    </row>
    <row r="48" spans="2:9" x14ac:dyDescent="0.55000000000000004">
      <c r="B48" s="162"/>
      <c r="C48" s="163"/>
      <c r="D48" s="163"/>
      <c r="E48" s="163"/>
      <c r="F48" s="163"/>
      <c r="G48" s="163"/>
      <c r="H48" s="163"/>
      <c r="I48" s="164"/>
    </row>
    <row r="49" spans="2:12" x14ac:dyDescent="0.55000000000000004">
      <c r="B49" s="162"/>
      <c r="C49" s="163"/>
      <c r="D49" s="163"/>
      <c r="E49" s="163"/>
      <c r="F49" s="163"/>
      <c r="G49" s="163"/>
      <c r="H49" s="163"/>
      <c r="I49" s="164"/>
    </row>
    <row r="50" spans="2:12" x14ac:dyDescent="0.55000000000000004">
      <c r="B50" s="162"/>
      <c r="C50" s="163"/>
      <c r="D50" s="163"/>
      <c r="E50" s="163"/>
      <c r="F50" s="163"/>
      <c r="G50" s="163"/>
      <c r="H50" s="163"/>
      <c r="I50" s="164"/>
    </row>
    <row r="51" spans="2:12" x14ac:dyDescent="0.55000000000000004">
      <c r="B51" s="162"/>
      <c r="C51" s="163"/>
      <c r="D51" s="163"/>
      <c r="E51" s="163"/>
      <c r="F51" s="163"/>
      <c r="G51" s="163"/>
      <c r="H51" s="163"/>
      <c r="I51" s="164"/>
    </row>
    <row r="52" spans="2:12" x14ac:dyDescent="0.55000000000000004">
      <c r="B52" s="162"/>
      <c r="C52" s="163"/>
      <c r="D52" s="163"/>
      <c r="E52" s="163"/>
      <c r="F52" s="163"/>
      <c r="G52" s="163"/>
      <c r="H52" s="163"/>
      <c r="I52" s="164"/>
    </row>
    <row r="53" spans="2:12" x14ac:dyDescent="0.55000000000000004">
      <c r="B53" s="162"/>
      <c r="C53" s="163"/>
      <c r="D53" s="163"/>
      <c r="E53" s="163"/>
      <c r="F53" s="163"/>
      <c r="G53" s="163"/>
      <c r="H53" s="163"/>
      <c r="I53" s="164"/>
    </row>
    <row r="54" spans="2:12" x14ac:dyDescent="0.55000000000000004">
      <c r="B54" s="162"/>
      <c r="C54" s="163"/>
      <c r="D54" s="163"/>
      <c r="E54" s="163"/>
      <c r="F54" s="163"/>
      <c r="G54" s="163"/>
      <c r="H54" s="163"/>
      <c r="I54" s="164"/>
    </row>
    <row r="55" spans="2:12" x14ac:dyDescent="0.55000000000000004">
      <c r="B55" s="165"/>
      <c r="C55" s="166"/>
      <c r="D55" s="166"/>
      <c r="E55" s="166"/>
      <c r="F55" s="166"/>
      <c r="G55" s="166"/>
      <c r="H55" s="166"/>
      <c r="I55" s="167"/>
    </row>
    <row r="56" spans="2:12" x14ac:dyDescent="0.55000000000000004">
      <c r="B56" s="103"/>
      <c r="C56" s="103"/>
      <c r="D56" s="103"/>
      <c r="E56" s="103"/>
      <c r="F56" s="103"/>
      <c r="G56" s="103"/>
      <c r="H56" s="103"/>
      <c r="I56" s="103"/>
    </row>
    <row r="57" spans="2:12" x14ac:dyDescent="0.55000000000000004">
      <c r="B57" s="104" t="s">
        <v>112</v>
      </c>
      <c r="C57" s="103"/>
      <c r="D57" s="103"/>
      <c r="E57" s="103"/>
      <c r="F57" s="103"/>
      <c r="G57" s="103"/>
      <c r="H57" s="103"/>
      <c r="I57" s="103"/>
    </row>
    <row r="59" spans="2:12" x14ac:dyDescent="0.55000000000000004">
      <c r="B59" s="42" t="str">
        <f>'1'!B59</f>
        <v>Form template approved by Toxicology Technical Leader Wayne Lewallen on 11/14/2019.</v>
      </c>
    </row>
    <row r="60" spans="2:12" x14ac:dyDescent="0.55000000000000004">
      <c r="B60" s="42"/>
    </row>
    <row r="61" spans="2:12" x14ac:dyDescent="0.55000000000000004">
      <c r="B61" s="42"/>
      <c r="L61" s="119"/>
    </row>
    <row r="62" spans="2:12" x14ac:dyDescent="0.55000000000000004">
      <c r="B62" s="42"/>
      <c r="I62" s="8"/>
      <c r="L62" s="119" t="s">
        <v>118</v>
      </c>
    </row>
    <row r="63" spans="2:12" x14ac:dyDescent="0.55000000000000004">
      <c r="I63" s="131"/>
    </row>
    <row r="64" spans="2:12" x14ac:dyDescent="0.55000000000000004">
      <c r="I64" s="7"/>
    </row>
    <row r="65" spans="1:7" hidden="1" x14ac:dyDescent="0.55000000000000004">
      <c r="B65" s="44" t="s">
        <v>29</v>
      </c>
    </row>
    <row r="66" spans="1:7" hidden="1" x14ac:dyDescent="0.55000000000000004">
      <c r="B66" s="21" t="s">
        <v>41</v>
      </c>
      <c r="C66" s="46" t="s">
        <v>3</v>
      </c>
      <c r="D66" s="45"/>
    </row>
    <row r="67" spans="1:7" hidden="1" x14ac:dyDescent="0.55000000000000004">
      <c r="B67" s="47">
        <f>C11</f>
        <v>0</v>
      </c>
      <c r="C67" s="9" t="e">
        <f>ABS(C11-D$72)</f>
        <v>#DIV/0!</v>
      </c>
      <c r="D67" s="16" t="str">
        <f>IFERROR(C67/$D$72,"")</f>
        <v/>
      </c>
    </row>
    <row r="68" spans="1:7" hidden="1" x14ac:dyDescent="0.55000000000000004">
      <c r="B68" s="47">
        <f>C12</f>
        <v>0</v>
      </c>
      <c r="C68" s="10" t="e">
        <f>ABS(C12-D$72)</f>
        <v>#DIV/0!</v>
      </c>
      <c r="D68" s="16" t="str">
        <f t="shared" ref="D68:D70" si="0">IFERROR(C68/$D$72,"")</f>
        <v/>
      </c>
    </row>
    <row r="69" spans="1:7" hidden="1" x14ac:dyDescent="0.55000000000000004">
      <c r="B69" s="47">
        <f>C13</f>
        <v>0</v>
      </c>
      <c r="C69" s="10" t="e">
        <f>ABS(C13-D$72)</f>
        <v>#DIV/0!</v>
      </c>
      <c r="D69" s="16" t="str">
        <f t="shared" si="0"/>
        <v/>
      </c>
    </row>
    <row r="70" spans="1:7" hidden="1" x14ac:dyDescent="0.55000000000000004">
      <c r="B70" s="47">
        <f>C14</f>
        <v>0</v>
      </c>
      <c r="C70" s="10" t="e">
        <f>ABS(C14-D$72)</f>
        <v>#DIV/0!</v>
      </c>
      <c r="D70" s="16" t="str">
        <f t="shared" si="0"/>
        <v/>
      </c>
    </row>
    <row r="71" spans="1:7" hidden="1" x14ac:dyDescent="0.55000000000000004">
      <c r="F71" s="38" t="s">
        <v>77</v>
      </c>
    </row>
    <row r="72" spans="1:7" hidden="1" x14ac:dyDescent="0.55000000000000004">
      <c r="C72" s="38" t="s">
        <v>0</v>
      </c>
      <c r="D72" s="6" t="e">
        <f>AVERAGE(C11:C14)</f>
        <v>#DIV/0!</v>
      </c>
      <c r="E72" s="38" t="s">
        <v>10</v>
      </c>
      <c r="F72" s="37" t="e">
        <f>D72/1.18</f>
        <v>#DIV/0!</v>
      </c>
      <c r="G72" s="38" t="s">
        <v>10</v>
      </c>
    </row>
    <row r="73" spans="1:7" hidden="1" x14ac:dyDescent="0.55000000000000004">
      <c r="C73" s="55" t="s">
        <v>4</v>
      </c>
      <c r="D73" s="3" t="e">
        <f>TEXT(INT(D72*100)/100,"0.00")</f>
        <v>#DIV/0!</v>
      </c>
      <c r="E73" s="38" t="s">
        <v>10</v>
      </c>
      <c r="F73" s="3" t="e">
        <f>TEXT(INT(F72*100)/100,"0.00")</f>
        <v>#DIV/0!</v>
      </c>
      <c r="G73" s="38" t="s">
        <v>10</v>
      </c>
    </row>
    <row r="74" spans="1:7" hidden="1" x14ac:dyDescent="0.55000000000000004">
      <c r="C74" s="8" t="s">
        <v>1</v>
      </c>
      <c r="D74" s="4" t="str">
        <f>IF(MIN(C11:C14)&lt;0.01,"0.00",D73)</f>
        <v>0.00</v>
      </c>
      <c r="E74" s="38" t="s">
        <v>10</v>
      </c>
      <c r="F74" s="4" t="str">
        <f>IF(MIN(C11:C14)&lt;0.01,"0.00",F73)</f>
        <v>0.00</v>
      </c>
      <c r="G74" s="38" t="s">
        <v>10</v>
      </c>
    </row>
    <row r="75" spans="1:7" hidden="1" x14ac:dyDescent="0.55000000000000004"/>
    <row r="76" spans="1:7" hidden="1" x14ac:dyDescent="0.55000000000000004">
      <c r="C76" s="174" t="s">
        <v>2</v>
      </c>
      <c r="D76" s="56">
        <f>VLOOKUP(C9,Ranges!G9:H12,2)</f>
        <v>0.04</v>
      </c>
    </row>
    <row r="77" spans="1:7" hidden="1" x14ac:dyDescent="0.55000000000000004">
      <c r="B77" s="58"/>
      <c r="C77" s="175"/>
      <c r="D77" s="57" t="e">
        <f>D76*D72</f>
        <v>#DIV/0!</v>
      </c>
      <c r="F77" s="1"/>
    </row>
    <row r="78" spans="1:7" hidden="1" x14ac:dyDescent="0.55000000000000004">
      <c r="B78" s="58"/>
      <c r="C78" s="65"/>
      <c r="D78" s="66"/>
      <c r="F78" s="1"/>
    </row>
    <row r="79" spans="1:7" hidden="1" x14ac:dyDescent="0.55000000000000004">
      <c r="B79" s="11" t="s">
        <v>76</v>
      </c>
      <c r="C79" s="11"/>
    </row>
    <row r="80" spans="1:7" hidden="1" x14ac:dyDescent="0.55000000000000004">
      <c r="A80" s="64"/>
      <c r="B80" s="38" t="s">
        <v>78</v>
      </c>
      <c r="C80" s="63" t="str">
        <f>IF(OR(SUM(J11:J14)&gt;0,MAX(D67:D70)&gt;D76,C8="serum"),"",IF(D74="0.00","",CONCATENATE("The measured ",C8," acetone concentration is ",TEXT(TRUNC(D72,3),"0.000")," +/- ",IF(INT(D72*D76*10000)&lt;5,"0.001",TEXT(D72*D76,"0.000"))," grams per 100 milliliters, at a coverage probability of 99.7%.  ",CHAR(10),CHAR(10))))</f>
        <v/>
      </c>
    </row>
    <row r="81" spans="1:9" hidden="1" x14ac:dyDescent="0.55000000000000004">
      <c r="A81" s="64"/>
      <c r="B81" s="38" t="s">
        <v>79</v>
      </c>
      <c r="C81" s="63" t="str">
        <f>CONCATENATE("The ",C8," alcohol concentration is 0.00 grams of alcohol per 100 milliliters, as defined by NCGS 20-4.01 (1b).  ",IF(AND(B20="",E20="",C9&lt;&gt;"acetone"),C86,CHAR(10)&amp;CHAR(10)))</f>
        <v>The blood alcohol concentration is 0.00 grams of alcohol per 100 milliliters, as defined by NCGS 20-4.01 (1b).    (Analysis performed using HS-GC.)</v>
      </c>
    </row>
    <row r="82" spans="1:9" hidden="1" x14ac:dyDescent="0.55000000000000004">
      <c r="A82" s="64"/>
      <c r="B82" s="38" t="s">
        <v>80</v>
      </c>
      <c r="C82" s="63" t="str">
        <f>IFERROR(IF(AND(SUM(J11:J14)=0,MAX(D67:D70)&gt;D76),"",IF(C8="serum",CONCATENATE("The blood ",C9," concentration is ",TEXT(F74,"0.00")," grams of alcohol per 100 milliliters, as defined by NCGS 20-4.01 (1b).  The reported blood alcohol concentration is a calculated value resulting from a converted serum alcohol concentration.  The measured serum ",C9," concentration is ",TEXT(TRUNC(D72,3),"0.000")," +/- ",IF(INT(D72*D76*10000)&lt;5,"0.001",TEXT(D72*D76,"0.000"))," grams of alcohol per 100 milliliters, at a coverage probability of 99.7%.",IF(AND(B20="",E20=""),C86,CHAR(10)&amp;CHAR(10))),"")),"")</f>
        <v/>
      </c>
    </row>
    <row r="83" spans="1:9" hidden="1" x14ac:dyDescent="0.55000000000000004">
      <c r="A83" s="64"/>
      <c r="B83" s="38" t="s">
        <v>81</v>
      </c>
      <c r="C83" s="63" t="str">
        <f>IFERROR(IF(AND(SUM(J11:J14)=0,MAX(D67:D70)&gt;D76,SUM(K11:K14)=4,M30&lt;&gt;""),CONCATENATE("The ",C8," ",C9," concentration is ",TEXT(INT(M30*100)/100,"0.00")," grams of alcohol per 100 milliliters, as defined by NCGS 20-4.01 (1b)."),IF(AND(SUM(J11:J14)=0,MAX(D67:D70)&gt;D76),"",CONCATENATE("The ",C8," ",C9," concentration is ",TEXT(D74,"0.00")," grams of alcohol per 100 milliliters, as defined by NCGS 20-4.01 (1b).","  The measured ",C8," ",C9," concentration is ",TEXT(TRUNC(D72,3),"0.000")," +/- ",IF(INT(D72*D76*10000)&lt;5,"0.001",TEXT(D72*D76,"0.000"))," grams of alcohol per 100 milliliters, at a coverage probability of 99.7%.  ",IF(AND(B20="",E20=""),C86,CHAR(10)&amp;CHAR(10))))),"")</f>
        <v/>
      </c>
    </row>
    <row r="84" spans="1:9" hidden="1" x14ac:dyDescent="0.55000000000000004">
      <c r="A84" s="64"/>
      <c r="B84" s="38" t="s">
        <v>83</v>
      </c>
      <c r="C84" s="63" t="str">
        <f>CONCATENATE("Analysis confirmed the presence of the following substance: ",B20,".  ",CHAR(10),CHAR(10))</f>
        <v xml:space="preserve">Analysis confirmed the presence of the following substance: .  
</v>
      </c>
    </row>
    <row r="85" spans="1:9" hidden="1" x14ac:dyDescent="0.55000000000000004">
      <c r="A85" s="64"/>
      <c r="B85" s="67" t="s">
        <v>84</v>
      </c>
      <c r="C85" s="54" t="str">
        <f>CONCATENATE("Analysis did not confirm the presence of the following: ",E20,".  ",CHAR(10),CHAR(10))</f>
        <v xml:space="preserve">Analysis did not confirm the presence of the following: .  
</v>
      </c>
    </row>
    <row r="86" spans="1:9" hidden="1" x14ac:dyDescent="0.55000000000000004">
      <c r="A86" s="64"/>
      <c r="B86" s="78" t="s">
        <v>90</v>
      </c>
      <c r="C86" s="101" t="s">
        <v>111</v>
      </c>
    </row>
    <row r="87" spans="1:9" hidden="1" x14ac:dyDescent="0.55000000000000004"/>
    <row r="88" spans="1:9" hidden="1" x14ac:dyDescent="0.55000000000000004"/>
    <row r="89" spans="1:9" hidden="1" x14ac:dyDescent="0.55000000000000004">
      <c r="B89" s="38" t="s">
        <v>100</v>
      </c>
      <c r="E89" s="90"/>
    </row>
    <row r="90" spans="1:9" hidden="1" x14ac:dyDescent="0.55000000000000004">
      <c r="B90" s="159" t="str">
        <f>CONCATENATE(IF(AND(C8&lt;&gt;"serum",C9="acetone"),"- "&amp;C80,""),IF(OR(C17="x",AND(C9&lt;&gt;"acetone",SUM(J11:J14)&gt;0)),"- "&amp;C81,""),IF(AND(SUM(K11:K14)&gt;1,C8&lt;&gt;"serum",C9&lt;&gt;"acetone",C17&lt;&gt;"x",SUM(J11:J14)=0),"- "&amp;C83,""),IF(AND(C8="serum",C17&lt;&gt;"x",SUM(J11:J14)=0),"- "&amp;C82,""),IF(B20&lt;&gt;"","- "&amp;C84,""),IF(E20&lt;&gt;"","- "&amp;C85,""),IF(OR(B20&lt;&gt;"",E20&lt;&gt;"",AND(C9="acetone",C8&lt;&gt;"serum")),C86,""))</f>
        <v/>
      </c>
      <c r="C90" s="160"/>
      <c r="D90" s="160"/>
      <c r="E90" s="160"/>
      <c r="F90" s="160"/>
      <c r="G90" s="160"/>
      <c r="H90" s="160"/>
      <c r="I90" s="161"/>
    </row>
    <row r="91" spans="1:9" hidden="1" x14ac:dyDescent="0.55000000000000004">
      <c r="B91" s="162"/>
      <c r="C91" s="163"/>
      <c r="D91" s="163"/>
      <c r="E91" s="163"/>
      <c r="F91" s="163"/>
      <c r="G91" s="163"/>
      <c r="H91" s="163"/>
      <c r="I91" s="164"/>
    </row>
    <row r="92" spans="1:9" hidden="1" x14ac:dyDescent="0.55000000000000004">
      <c r="B92" s="162"/>
      <c r="C92" s="163"/>
      <c r="D92" s="163"/>
      <c r="E92" s="163"/>
      <c r="F92" s="163"/>
      <c r="G92" s="163"/>
      <c r="H92" s="163"/>
      <c r="I92" s="164"/>
    </row>
    <row r="93" spans="1:9" hidden="1" x14ac:dyDescent="0.55000000000000004">
      <c r="B93" s="162"/>
      <c r="C93" s="163"/>
      <c r="D93" s="163"/>
      <c r="E93" s="163"/>
      <c r="F93" s="163"/>
      <c r="G93" s="163"/>
      <c r="H93" s="163"/>
      <c r="I93" s="164"/>
    </row>
    <row r="94" spans="1:9" hidden="1" x14ac:dyDescent="0.55000000000000004">
      <c r="B94" s="162"/>
      <c r="C94" s="163"/>
      <c r="D94" s="163"/>
      <c r="E94" s="163"/>
      <c r="F94" s="163"/>
      <c r="G94" s="163"/>
      <c r="H94" s="163"/>
      <c r="I94" s="164"/>
    </row>
    <row r="95" spans="1:9" hidden="1" x14ac:dyDescent="0.55000000000000004">
      <c r="B95" s="162"/>
      <c r="C95" s="163"/>
      <c r="D95" s="163"/>
      <c r="E95" s="163"/>
      <c r="F95" s="163"/>
      <c r="G95" s="163"/>
      <c r="H95" s="163"/>
      <c r="I95" s="164"/>
    </row>
    <row r="96" spans="1:9" hidden="1" x14ac:dyDescent="0.55000000000000004">
      <c r="B96" s="162"/>
      <c r="C96" s="163"/>
      <c r="D96" s="163"/>
      <c r="E96" s="163"/>
      <c r="F96" s="163"/>
      <c r="G96" s="163"/>
      <c r="H96" s="163"/>
      <c r="I96" s="164"/>
    </row>
    <row r="97" spans="2:9" hidden="1" x14ac:dyDescent="0.55000000000000004">
      <c r="B97" s="162"/>
      <c r="C97" s="163"/>
      <c r="D97" s="163"/>
      <c r="E97" s="163"/>
      <c r="F97" s="163"/>
      <c r="G97" s="163"/>
      <c r="H97" s="163"/>
      <c r="I97" s="164"/>
    </row>
    <row r="98" spans="2:9" hidden="1" x14ac:dyDescent="0.55000000000000004">
      <c r="B98" s="162"/>
      <c r="C98" s="163"/>
      <c r="D98" s="163"/>
      <c r="E98" s="163"/>
      <c r="F98" s="163"/>
      <c r="G98" s="163"/>
      <c r="H98" s="163"/>
      <c r="I98" s="164"/>
    </row>
    <row r="99" spans="2:9" hidden="1" x14ac:dyDescent="0.55000000000000004">
      <c r="B99" s="165"/>
      <c r="C99" s="166"/>
      <c r="D99" s="166"/>
      <c r="E99" s="166"/>
      <c r="F99" s="166"/>
      <c r="G99" s="166"/>
      <c r="H99" s="166"/>
      <c r="I99" s="167"/>
    </row>
    <row r="100" spans="2:9" hidden="1" x14ac:dyDescent="0.55000000000000004"/>
  </sheetData>
  <sheetProtection algorithmName="SHA-512" hashValue="9ndAd5wUqcrZdVAf0etFEWGY94uYxdLNYUDZMlqDSARFMyf8eKrls1/9JajoO/fn8+3AC1RfaBzNuybVuvO/7g==" saltValue="rAOLeALog1jk09ksMMNvMQ==" spinCount="100000" sheet="1" objects="1" scenarios="1"/>
  <mergeCells count="29">
    <mergeCell ref="B1:F1"/>
    <mergeCell ref="E4:F4"/>
    <mergeCell ref="E5:F5"/>
    <mergeCell ref="N7:P7"/>
    <mergeCell ref="F8:F16"/>
    <mergeCell ref="G8:I8"/>
    <mergeCell ref="N8:P8"/>
    <mergeCell ref="G9:I9"/>
    <mergeCell ref="G10:I10"/>
    <mergeCell ref="G11:I11"/>
    <mergeCell ref="B27:I27"/>
    <mergeCell ref="P11:P22"/>
    <mergeCell ref="G12:I12"/>
    <mergeCell ref="G13:I13"/>
    <mergeCell ref="G14:I14"/>
    <mergeCell ref="G15:I15"/>
    <mergeCell ref="G16:I16"/>
    <mergeCell ref="E19:H19"/>
    <mergeCell ref="B20:C20"/>
    <mergeCell ref="E20:H20"/>
    <mergeCell ref="B23:I24"/>
    <mergeCell ref="N23:P23"/>
    <mergeCell ref="O25:P26"/>
    <mergeCell ref="N28:P28"/>
    <mergeCell ref="B30:I38"/>
    <mergeCell ref="B41:I55"/>
    <mergeCell ref="C76:C77"/>
    <mergeCell ref="B90:I99"/>
    <mergeCell ref="N30:P31"/>
  </mergeCells>
  <conditionalFormatting sqref="C67:C70">
    <cfRule type="expression" dxfId="549" priority="8">
      <formula>ABS(C11-$D$72)&gt;$D$77</formula>
    </cfRule>
  </conditionalFormatting>
  <conditionalFormatting sqref="B26">
    <cfRule type="expression" dxfId="548" priority="9">
      <formula>B27=""</formula>
    </cfRule>
  </conditionalFormatting>
  <conditionalFormatting sqref="B4">
    <cfRule type="expression" dxfId="547" priority="7">
      <formula>$B$5=""</formula>
    </cfRule>
  </conditionalFormatting>
  <conditionalFormatting sqref="C4">
    <cfRule type="expression" dxfId="546" priority="6">
      <formula>$C$5=""</formula>
    </cfRule>
  </conditionalFormatting>
  <conditionalFormatting sqref="E4:F4">
    <cfRule type="expression" dxfId="545" priority="5">
      <formula>$E$5=""</formula>
    </cfRule>
  </conditionalFormatting>
  <conditionalFormatting sqref="H4">
    <cfRule type="expression" dxfId="544" priority="4">
      <formula>$H$5=""</formula>
    </cfRule>
  </conditionalFormatting>
  <conditionalFormatting sqref="C8">
    <cfRule type="expression" dxfId="543" priority="3">
      <formula>$C$8&lt;&gt;"blood"</formula>
    </cfRule>
  </conditionalFormatting>
  <conditionalFormatting sqref="C9">
    <cfRule type="expression" dxfId="542" priority="2">
      <formula>$C$9&lt;&gt;"ethanol"</formula>
    </cfRule>
  </conditionalFormatting>
  <conditionalFormatting sqref="M30">
    <cfRule type="expression" dxfId="541" priority="1">
      <formula>N30&lt;&gt;""</formula>
    </cfRule>
  </conditionalFormatting>
  <conditionalFormatting sqref="G9:G12">
    <cfRule type="expression" dxfId="540" priority="64">
      <formula>AND(SUM(J$11:J$14)=0,D67&gt;$D$76)</formula>
    </cfRule>
  </conditionalFormatting>
  <dataValidations count="8">
    <dataValidation type="list" errorStyle="warning" allowBlank="1" showErrorMessage="1" errorTitle="Custom entry" error="You have customized this field." sqref="B27:I27" xr:uid="{00000000-0002-0000-0B00-000000000000}">
      <formula1>dispositions</formula1>
    </dataValidation>
    <dataValidation type="textLength" errorStyle="warning" operator="equal" allowBlank="1" showInputMessage="1" showErrorMessage="1" errorTitle="Case Number Length Error?" error="The length of the case number should be 10 characters." sqref="B5" xr:uid="{00000000-0002-0000-0B00-000001000000}">
      <formula1>10</formula1>
    </dataValidation>
    <dataValidation type="list" errorStyle="warning" allowBlank="1" showInputMessage="1" showErrorMessage="1" errorTitle="Custom Entry" error="You have entered a selection not in the drop-down list.  " sqref="E20" xr:uid="{00000000-0002-0000-0B00-000002000000}">
      <formula1>othervolid</formula1>
    </dataValidation>
    <dataValidation type="list" errorStyle="warning" allowBlank="1" showErrorMessage="1" errorTitle="Custom entry" error="You have customized this field." sqref="B23:I24" xr:uid="{00000000-0002-0000-0B00-000003000000}">
      <formula1>statements</formula1>
    </dataValidation>
    <dataValidation type="list" allowBlank="1" showInputMessage="1" showErrorMessage="1" sqref="C8" xr:uid="{00000000-0002-0000-0B00-000004000000}">
      <formula1>matrix_list</formula1>
    </dataValidation>
    <dataValidation type="list" errorStyle="warning" allowBlank="1" showInputMessage="1" showErrorMessage="1" errorTitle="Custom Entry" error="You have entered a name not in the drop-down list." sqref="H5" xr:uid="{00000000-0002-0000-0B00-000005000000}">
      <formula1>analyst_list</formula1>
    </dataValidation>
    <dataValidation type="list" errorStyle="warning" allowBlank="1" showInputMessage="1" showErrorMessage="1" errorTitle="custom entry" error="You have entered a selection not in the drop-down list.  " sqref="B20:C20" xr:uid="{00000000-0002-0000-0B00-000006000000}">
      <formula1>othervolid</formula1>
    </dataValidation>
    <dataValidation type="list" allowBlank="1" showInputMessage="1" showErrorMessage="1" sqref="C17" xr:uid="{00000000-0002-0000-0B00-000007000000}">
      <formula1>applies</formula1>
    </dataValidation>
  </dataValidations>
  <pageMargins left="0.7" right="0.7" top="0.75" bottom="0.75" header="0.3" footer="0.3"/>
  <pageSetup scale="68" orientation="portrait" horizontalDpi="300" verticalDpi="300" r:id="rId1"/>
  <ignoredErrors>
    <ignoredError sqref="E5 H5 B5:C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1" r:id="rId4" name="Button 3">
              <controlPr defaultSize="0" print="0" autoFill="0" autoPict="0" macro="[0]!ThisWorkbook.GeneratePDF">
                <anchor moveWithCells="1">
                  <from>
                    <xdr:col>8</xdr:col>
                    <xdr:colOff>1123950</xdr:colOff>
                    <xdr:row>3</xdr:row>
                    <xdr:rowOff>11430</xdr:rowOff>
                  </from>
                  <to>
                    <xdr:col>11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8000000}">
          <x14:formula1>
            <xm:f>Ranges!$G$9:$G$12</xm:f>
          </x14:formula1>
          <xm:sqref>C9</xm:sqref>
        </x14:dataValidation>
        <x14:dataValidation type="date" errorStyle="information" operator="lessThan" allowBlank="1" showErrorMessage="1" errorTitle="Uncertainty Update Due" error="The uncertainty values used in this form are due to be updated.  Please ensure you are using the most recent form." xr:uid="{00000000-0002-0000-0B00-000009000000}">
          <x14:formula1>
            <xm:f>Ranges!G14+Ranges!G16</xm:f>
          </x14:formula1>
          <xm:sqref>E5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>
    <pageSetUpPr fitToPage="1"/>
  </sheetPr>
  <dimension ref="A1:Q100"/>
  <sheetViews>
    <sheetView showGridLines="0" zoomScaleNormal="100" workbookViewId="0">
      <selection activeCell="C11" sqref="C11"/>
    </sheetView>
  </sheetViews>
  <sheetFormatPr defaultColWidth="9.15625" defaultRowHeight="14.4" x14ac:dyDescent="0.55000000000000004"/>
  <cols>
    <col min="1" max="1" width="1.83984375" style="38" customWidth="1"/>
    <col min="2" max="2" width="20.83984375" style="38" customWidth="1"/>
    <col min="3" max="3" width="12" style="38" bestFit="1" customWidth="1"/>
    <col min="4" max="4" width="11" style="38" customWidth="1"/>
    <col min="5" max="5" width="9.578125" style="38" customWidth="1"/>
    <col min="6" max="6" width="7.15625" style="38" customWidth="1"/>
    <col min="7" max="7" width="7.68359375" style="38" customWidth="1"/>
    <col min="8" max="8" width="25.68359375" style="38" customWidth="1"/>
    <col min="9" max="9" width="38.578125" style="38" customWidth="1"/>
    <col min="10" max="10" width="15.83984375" style="38" hidden="1" customWidth="1"/>
    <col min="11" max="11" width="22.41796875" style="38" hidden="1" customWidth="1"/>
    <col min="12" max="12" width="5" style="38" customWidth="1"/>
    <col min="13" max="13" width="7.41796875" style="38" customWidth="1"/>
    <col min="14" max="14" width="2.26171875" style="38" customWidth="1"/>
    <col min="15" max="15" width="2" style="38" customWidth="1"/>
    <col min="16" max="16" width="88.15625" style="38" customWidth="1"/>
    <col min="17" max="16384" width="9.15625" style="38"/>
  </cols>
  <sheetData>
    <row r="1" spans="2:17" ht="15" customHeight="1" x14ac:dyDescent="0.55000000000000004">
      <c r="B1" s="132" t="str">
        <f>'1'!B1</f>
        <v>Body Fluid Alcohol Concentration and Volatiles Reporting Form</v>
      </c>
      <c r="C1" s="133"/>
      <c r="D1" s="133"/>
      <c r="E1" s="133"/>
      <c r="F1" s="133"/>
      <c r="G1" s="79"/>
      <c r="H1" s="79"/>
      <c r="I1" s="93" t="str">
        <f>'1'!I1</f>
        <v>Version 2</v>
      </c>
      <c r="J1" s="44" t="s">
        <v>40</v>
      </c>
      <c r="K1" s="44" t="s">
        <v>40</v>
      </c>
      <c r="L1" s="44"/>
    </row>
    <row r="2" spans="2:17" ht="15" customHeight="1" x14ac:dyDescent="0.55000000000000004">
      <c r="B2" s="80" t="str">
        <f>'1'!B2</f>
        <v>NCSCL - Toxicology Section</v>
      </c>
      <c r="C2" s="11"/>
      <c r="D2" s="11"/>
      <c r="E2" s="11"/>
      <c r="F2" s="11"/>
      <c r="G2" s="11"/>
      <c r="H2" s="11"/>
      <c r="I2" s="94" t="str">
        <f>'1'!I2</f>
        <v>Effective Date: 11/14/2019</v>
      </c>
      <c r="J2" s="44"/>
      <c r="K2" s="44"/>
      <c r="L2" s="44"/>
      <c r="N2" s="100"/>
    </row>
    <row r="3" spans="2:17" ht="15" customHeight="1" x14ac:dyDescent="0.55000000000000004">
      <c r="D3" s="41"/>
      <c r="O3" s="95" t="s">
        <v>88</v>
      </c>
    </row>
    <row r="4" spans="2:17" ht="15" customHeight="1" x14ac:dyDescent="0.55000000000000004">
      <c r="B4" s="124" t="s">
        <v>37</v>
      </c>
      <c r="C4" s="124" t="s">
        <v>38</v>
      </c>
      <c r="E4" s="138" t="s">
        <v>94</v>
      </c>
      <c r="F4" s="138"/>
      <c r="H4" s="118" t="s">
        <v>44</v>
      </c>
      <c r="J4" s="92"/>
      <c r="O4" s="95"/>
      <c r="P4" s="110" t="s">
        <v>113</v>
      </c>
    </row>
    <row r="5" spans="2:17" ht="15" customHeight="1" x14ac:dyDescent="0.55000000000000004">
      <c r="B5" s="120" t="str">
        <f>IF('Sample list'!B17="","",'Sample list'!B17)</f>
        <v/>
      </c>
      <c r="C5" s="120" t="str">
        <f>IF('Sample list'!C17="","",'Sample list'!C17)</f>
        <v/>
      </c>
      <c r="E5" s="136" t="str">
        <f>IF('1'!E5="","",'1'!E5)</f>
        <v/>
      </c>
      <c r="F5" s="137"/>
      <c r="H5" s="83" t="str">
        <f>IF('1'!H5="","",'1'!H5)</f>
        <v/>
      </c>
      <c r="O5" s="38" t="s">
        <v>88</v>
      </c>
      <c r="P5" s="37" t="str">
        <f>B41</f>
        <v/>
      </c>
    </row>
    <row r="6" spans="2:17" ht="15" customHeight="1" x14ac:dyDescent="0.55000000000000004"/>
    <row r="7" spans="2:17" ht="15" customHeight="1" thickBot="1" x14ac:dyDescent="0.6">
      <c r="N7" s="135" t="s">
        <v>96</v>
      </c>
      <c r="O7" s="135"/>
      <c r="P7" s="135"/>
    </row>
    <row r="8" spans="2:17" ht="15" customHeight="1" x14ac:dyDescent="0.55000000000000004">
      <c r="B8" s="71" t="s">
        <v>92</v>
      </c>
      <c r="C8" s="81" t="s">
        <v>71</v>
      </c>
      <c r="F8" s="141" t="s">
        <v>86</v>
      </c>
      <c r="G8" s="139" t="str">
        <f>CONCATENATE("The measured ",C9," values are:")</f>
        <v>The measured ethanol values are:</v>
      </c>
      <c r="H8" s="140"/>
      <c r="I8" s="140"/>
      <c r="M8" s="64"/>
      <c r="N8" s="134" t="s">
        <v>97</v>
      </c>
      <c r="O8" s="134"/>
      <c r="P8" s="134"/>
      <c r="Q8" s="40"/>
    </row>
    <row r="9" spans="2:17" ht="15" customHeight="1" x14ac:dyDescent="0.55000000000000004">
      <c r="B9" s="72" t="s">
        <v>93</v>
      </c>
      <c r="C9" s="82" t="s">
        <v>5</v>
      </c>
      <c r="F9" s="141"/>
      <c r="G9" s="142" t="str">
        <f>IF(C11="","",IF(C11=0,"0.0000  g/dl",CONCATENATE(TEXT(C11,"0.0000"),"  g/dl",IF(AND(SUM(J$11:J$14)=0,D67&gt;$D$76),CONCATENATE("  (&gt;",$D$76*100,"% deviation from the average)"),""),IF(C11*10000-INT(C11*10000)&gt;0.0001,"    (THIS VALUE CONTAINS MORE DECIMAL PLACES THAN DISPLAYED)",""))))</f>
        <v/>
      </c>
      <c r="H9" s="143"/>
      <c r="I9" s="143"/>
      <c r="M9" s="64"/>
      <c r="N9" s="105"/>
      <c r="O9" s="89"/>
      <c r="P9" s="106"/>
      <c r="Q9" s="40"/>
    </row>
    <row r="10" spans="2:17" ht="15" customHeight="1" x14ac:dyDescent="0.55000000000000004">
      <c r="B10" s="72"/>
      <c r="C10" s="73"/>
      <c r="D10" s="69"/>
      <c r="F10" s="141"/>
      <c r="G10" s="142" t="str">
        <f>IF(C12="","",IF(C12=0,"0.0000  g/dl",CONCATENATE(TEXT(C12,"0.0000"),"  g/dl",IF(AND(SUM(J$11:J$14)=0,D68&gt;$D$76),CONCATENATE("  (&gt;",$D$76*100,"% deviation from the average)"),""),IF(C12*10000-INT(C12*10000)&gt;0.0001,"    (THIS VALUE CONTAINS MORE DECIMAL PLACES THAN DISPLAYED)",""))))</f>
        <v/>
      </c>
      <c r="H10" s="143"/>
      <c r="I10" s="143"/>
      <c r="J10" s="38" t="s">
        <v>39</v>
      </c>
      <c r="K10" s="43" t="s">
        <v>75</v>
      </c>
      <c r="L10" s="43"/>
      <c r="M10" s="64"/>
      <c r="N10" s="7"/>
      <c r="O10" s="89" t="str">
        <f>"Item "&amp;C5&amp;":"</f>
        <v>Item :</v>
      </c>
      <c r="P10" s="89"/>
      <c r="Q10" s="40"/>
    </row>
    <row r="11" spans="2:17" ht="15" customHeight="1" x14ac:dyDescent="0.55000000000000004">
      <c r="B11" s="74" t="s">
        <v>74</v>
      </c>
      <c r="C11" s="84"/>
      <c r="D11" s="2" t="str">
        <f>IF(LEN(C11)&gt;6,"re-enter",IF(C11&gt;0.5,"HI cal",""))</f>
        <v/>
      </c>
      <c r="F11" s="141"/>
      <c r="G11" s="142" t="str">
        <f>IF(C13="","",IF(C13=0,"0.0000  g/dl",CONCATENATE(TEXT(C13,"0.0000"),"  g/dl",IF(AND(SUM(J$11:J$14)=0,D69&gt;$D$76),CONCATENATE("  (&gt;",$D$76*100,"% deviation from the average)"),""),IF(C13*10000-INT(C13*10000)&gt;0.0001,"    (THIS VALUE CONTAINS MORE DECIMAL PLACES THAN DISPLAYED)",""))))</f>
        <v/>
      </c>
      <c r="H11" s="143"/>
      <c r="I11" s="143"/>
      <c r="J11" s="54">
        <f>IF(C11="",0,IF(C11&lt;0.01,1,0))</f>
        <v>0</v>
      </c>
      <c r="K11" s="43">
        <f>IF(C11&lt;&gt;"",1,0)</f>
        <v>0</v>
      </c>
      <c r="L11" s="43"/>
      <c r="M11" s="64"/>
      <c r="N11" s="88"/>
      <c r="O11" s="91"/>
      <c r="P11" s="151" t="str">
        <f>CONCATENATE(IF(B90="","",B90&amp;CHAR(10)&amp;CHAR(10)),IF(B23="","","- "&amp;B23))</f>
        <v/>
      </c>
      <c r="Q11" s="40"/>
    </row>
    <row r="12" spans="2:17" ht="15" customHeight="1" x14ac:dyDescent="0.55000000000000004">
      <c r="B12" s="72"/>
      <c r="C12" s="84"/>
      <c r="D12" s="2" t="str">
        <f>IF(LEN(C12)&gt;6,"re-enter",IF(C12&gt;0.5,"HI cal",""))</f>
        <v/>
      </c>
      <c r="F12" s="141"/>
      <c r="G12" s="142" t="str">
        <f>IF(C14="","",IF(C14=0,"0.0000  g/dl",CONCATENATE(TEXT(C14,"0.0000"),"  g/dl",IF(AND(SUM(J$11:J$14)=0,D70&gt;$D$76),CONCATENATE("  (&gt;",$D$76*100,"% deviation from the average)"),""),IF(C14*10000-INT(C14*10000)&gt;0.0001,"    (THIS VALUE CONTAINS MORE DECIMAL PLACES THAN DISPLAYED)",""))))</f>
        <v/>
      </c>
      <c r="H12" s="143"/>
      <c r="I12" s="143"/>
      <c r="J12" s="54">
        <f>IF(C12="",0,IF(C12&lt;0.01,1,0))</f>
        <v>0</v>
      </c>
      <c r="K12" s="43">
        <f>IF(C12&lt;&gt;"",1,0)</f>
        <v>0</v>
      </c>
      <c r="L12" s="43"/>
      <c r="M12" s="64"/>
      <c r="N12" s="88"/>
      <c r="O12" s="88"/>
      <c r="P12" s="151"/>
      <c r="Q12" s="40"/>
    </row>
    <row r="13" spans="2:17" ht="15" customHeight="1" x14ac:dyDescent="0.55000000000000004">
      <c r="B13" s="72"/>
      <c r="C13" s="84"/>
      <c r="D13" s="2" t="str">
        <f>IF(LEN(C13)&gt;6,"re-enter",IF(C13&gt;0.5,"HI cal",""))</f>
        <v/>
      </c>
      <c r="F13" s="141"/>
      <c r="G13" s="139" t="str">
        <f>IF(MIN(C11:C14)&lt;0.01,"",CONCATENATE("The average of the four values is  ",TEXT(D72,"0.000000")," g/dl."))</f>
        <v/>
      </c>
      <c r="H13" s="140"/>
      <c r="I13" s="140"/>
      <c r="J13" s="54">
        <f>IF(C13="",0,IF(C13&lt;0.01,1,0))</f>
        <v>0</v>
      </c>
      <c r="K13" s="43">
        <f>IF(C13&lt;&gt;"",1,0)</f>
        <v>0</v>
      </c>
      <c r="L13" s="43"/>
      <c r="M13" s="64"/>
      <c r="N13" s="88"/>
      <c r="O13" s="88"/>
      <c r="P13" s="151"/>
      <c r="Q13" s="40"/>
    </row>
    <row r="14" spans="2:17" ht="15" customHeight="1" thickBot="1" x14ac:dyDescent="0.6">
      <c r="B14" s="75"/>
      <c r="C14" s="85"/>
      <c r="D14" s="2" t="str">
        <f>IF(LEN(C14)&gt;6,"re-enter",IF(C14&gt;0.5,"HI cal",""))</f>
        <v/>
      </c>
      <c r="F14" s="141"/>
      <c r="G14" s="144" t="str">
        <f>IF(MIN(C11:C14)&lt;0.01,"",CONCATENATE("The ",D76*100,"% uncertainty is +/- ", TEXT(D77,"0.0000000"), " g/dl, at a 99.73 % level of confidence (k=3)."))</f>
        <v/>
      </c>
      <c r="H14" s="145"/>
      <c r="I14" s="145"/>
      <c r="J14" s="54">
        <f>IF(C14="",0,IF(C14&lt;0.01,1,0))</f>
        <v>0</v>
      </c>
      <c r="K14" s="43">
        <f>IF(C14&lt;&gt;"",1,0)</f>
        <v>0</v>
      </c>
      <c r="L14" s="43"/>
      <c r="M14" s="64"/>
      <c r="N14" s="88"/>
      <c r="O14" s="88"/>
      <c r="P14" s="151"/>
      <c r="Q14" s="40"/>
    </row>
    <row r="15" spans="2:17" x14ac:dyDescent="0.55000000000000004">
      <c r="B15" s="117"/>
      <c r="F15" s="141"/>
      <c r="G15" s="146" t="str">
        <f>IF(OR(MIN(C11:C14)&lt;0.01,SUM(K11:K14)&lt;&gt;4),"",IF(AND(MAX(D67:D70)&gt;D76,M30=""),"",IF(AND(MAX(D67:D70)&gt;D76,M30&lt;&gt;""),"The lowest value was used for reporting.",CONCATENATE("The ",IF(C8="serum","serum converted, ",""),"truncated average for reporting is ",IF(C8="serum",TEXT(F74,"0.00"),TEXT(D74,"0.00")),"  g/dl."))))</f>
        <v/>
      </c>
      <c r="H15" s="147"/>
      <c r="I15" s="147"/>
      <c r="J15" s="54"/>
      <c r="M15" s="64"/>
      <c r="N15" s="88"/>
      <c r="O15" s="91"/>
      <c r="P15" s="151"/>
      <c r="Q15" s="40"/>
    </row>
    <row r="16" spans="2:17" x14ac:dyDescent="0.55000000000000004">
      <c r="B16" s="117"/>
      <c r="C16" s="70" t="str">
        <f>IF(AND(C9&lt;&gt;"acetone",C17="x",SUM(K11:K14)&gt;0,SUM(J11:J14)=0),"'No alcohol' selected below conflicts with entered results!","")</f>
        <v/>
      </c>
      <c r="F16" s="141"/>
      <c r="G16" s="144" t="str">
        <f>IF(C8="serum",CONCATENATE("The serum to whole blood conversion calculation is:  ",TEXT(D72,"0.000000")," g/dl / 1.18 = ",TEXT(F72,"0.000000")," g/dl."),"")</f>
        <v/>
      </c>
      <c r="H16" s="145"/>
      <c r="I16" s="145"/>
      <c r="J16" s="54"/>
      <c r="M16" s="64"/>
      <c r="N16" s="88"/>
      <c r="O16" s="7"/>
      <c r="P16" s="151"/>
      <c r="Q16" s="40"/>
    </row>
    <row r="17" spans="2:17" x14ac:dyDescent="0.55000000000000004">
      <c r="B17" s="68" t="s">
        <v>42</v>
      </c>
      <c r="C17" s="86"/>
      <c r="D17" s="60" t="s">
        <v>43</v>
      </c>
      <c r="F17" s="98"/>
      <c r="M17" s="64"/>
      <c r="N17" s="7"/>
      <c r="O17" s="7"/>
      <c r="P17" s="151"/>
      <c r="Q17" s="40"/>
    </row>
    <row r="18" spans="2:17" x14ac:dyDescent="0.55000000000000004">
      <c r="M18" s="64"/>
      <c r="N18" s="7"/>
      <c r="O18" s="123"/>
      <c r="P18" s="151"/>
      <c r="Q18" s="40"/>
    </row>
    <row r="19" spans="2:17" x14ac:dyDescent="0.55000000000000004">
      <c r="B19" s="59" t="s">
        <v>85</v>
      </c>
      <c r="C19" s="38" t="str">
        <f>IFERROR(IF(B20="","",IF(VLOOKUP(B20,othervolid,1)=B20,"","+")),"+")</f>
        <v/>
      </c>
      <c r="E19" s="148" t="s">
        <v>82</v>
      </c>
      <c r="F19" s="148"/>
      <c r="G19" s="148"/>
      <c r="H19" s="148"/>
      <c r="I19" s="38" t="str">
        <f>IFERROR(IF(E20="","",IF(VLOOKUP(E20,othervolid,1)=E20,"","+")),"+")</f>
        <v/>
      </c>
      <c r="M19" s="64"/>
      <c r="N19" s="7"/>
      <c r="O19" s="7"/>
      <c r="P19" s="151"/>
      <c r="Q19" s="40"/>
    </row>
    <row r="20" spans="2:17" ht="15" customHeight="1" x14ac:dyDescent="0.55000000000000004">
      <c r="B20" s="158"/>
      <c r="C20" s="158"/>
      <c r="E20" s="171"/>
      <c r="F20" s="172"/>
      <c r="G20" s="172"/>
      <c r="H20" s="173"/>
      <c r="M20" s="64"/>
      <c r="N20" s="88"/>
      <c r="O20" s="7"/>
      <c r="P20" s="151"/>
      <c r="Q20" s="40"/>
    </row>
    <row r="21" spans="2:17" x14ac:dyDescent="0.55000000000000004">
      <c r="D21" s="99" t="str">
        <f>IF(AND(B20=E20,B20&lt;&gt;""),"The two entries above conflict with eachother!","")</f>
        <v/>
      </c>
      <c r="M21" s="64"/>
      <c r="N21" s="88"/>
      <c r="O21" s="7"/>
      <c r="P21" s="151"/>
      <c r="Q21" s="40"/>
    </row>
    <row r="22" spans="2:17" ht="15" customHeight="1" x14ac:dyDescent="0.55000000000000004">
      <c r="B22" s="38" t="s">
        <v>101</v>
      </c>
      <c r="E22" s="38" t="str">
        <f>IFERROR(IF(B23="","",IF(VLOOKUP(B23,statements_alpha,1)=B23,"","+")),"+")</f>
        <v/>
      </c>
      <c r="F22" s="39"/>
      <c r="G22" s="58"/>
      <c r="H22" s="58"/>
      <c r="I22" s="58"/>
      <c r="M22" s="64"/>
      <c r="N22" s="7"/>
      <c r="O22" s="7"/>
      <c r="P22" s="151"/>
      <c r="Q22" s="40"/>
    </row>
    <row r="23" spans="2:17" ht="15" customHeight="1" x14ac:dyDescent="0.55000000000000004">
      <c r="B23" s="152"/>
      <c r="C23" s="153"/>
      <c r="D23" s="153"/>
      <c r="E23" s="153"/>
      <c r="F23" s="153"/>
      <c r="G23" s="153"/>
      <c r="H23" s="153"/>
      <c r="I23" s="154"/>
      <c r="M23" s="64"/>
      <c r="N23" s="149" t="s">
        <v>98</v>
      </c>
      <c r="O23" s="134"/>
      <c r="P23" s="150"/>
      <c r="Q23" s="40"/>
    </row>
    <row r="24" spans="2:17" x14ac:dyDescent="0.55000000000000004">
      <c r="B24" s="155"/>
      <c r="C24" s="156"/>
      <c r="D24" s="156"/>
      <c r="E24" s="156"/>
      <c r="F24" s="156"/>
      <c r="G24" s="156"/>
      <c r="H24" s="156"/>
      <c r="I24" s="157"/>
      <c r="M24" s="64"/>
      <c r="N24" s="107"/>
      <c r="O24" s="108"/>
      <c r="P24" s="109"/>
      <c r="Q24" s="40"/>
    </row>
    <row r="25" spans="2:17" x14ac:dyDescent="0.55000000000000004">
      <c r="F25" s="7"/>
      <c r="G25" s="58"/>
      <c r="H25" s="58"/>
      <c r="I25" s="58"/>
      <c r="M25" s="64"/>
      <c r="N25" s="7"/>
      <c r="O25" s="177" t="str">
        <f>IF(B27="","",RIGHT(B27,LEN(B27)-48))</f>
        <v/>
      </c>
      <c r="P25" s="177"/>
      <c r="Q25" s="40"/>
    </row>
    <row r="26" spans="2:17" ht="15" customHeight="1" x14ac:dyDescent="0.55000000000000004">
      <c r="B26" s="111" t="s">
        <v>102</v>
      </c>
      <c r="C26" s="38" t="str">
        <f>IFERROR(IF(B27="","",IF(VLOOKUP(B27,dispositions_alpha,1)=B27,"","+")),"+")</f>
        <v/>
      </c>
      <c r="M26" s="64"/>
      <c r="N26" s="7"/>
      <c r="O26" s="177"/>
      <c r="P26" s="177"/>
      <c r="Q26" s="40"/>
    </row>
    <row r="27" spans="2:17" x14ac:dyDescent="0.55000000000000004">
      <c r="B27" s="168"/>
      <c r="C27" s="169"/>
      <c r="D27" s="169"/>
      <c r="E27" s="169"/>
      <c r="F27" s="169"/>
      <c r="G27" s="169"/>
      <c r="H27" s="169"/>
      <c r="I27" s="170"/>
      <c r="M27" s="64"/>
      <c r="N27" s="7"/>
      <c r="O27" s="7"/>
      <c r="P27" s="7"/>
      <c r="Q27" s="40"/>
    </row>
    <row r="28" spans="2:17" x14ac:dyDescent="0.55000000000000004">
      <c r="M28" s="64"/>
      <c r="N28" s="176" t="s">
        <v>99</v>
      </c>
      <c r="O28" s="176"/>
      <c r="P28" s="176"/>
      <c r="Q28" s="40"/>
    </row>
    <row r="29" spans="2:17" ht="15" customHeight="1" x14ac:dyDescent="0.55000000000000004">
      <c r="B29" s="42" t="s">
        <v>28</v>
      </c>
      <c r="C29" s="102"/>
      <c r="D29" s="102"/>
      <c r="E29" s="102"/>
      <c r="F29" s="102"/>
      <c r="G29" s="102"/>
      <c r="H29" s="102"/>
      <c r="I29" s="102"/>
      <c r="N29" s="79"/>
      <c r="O29" s="79"/>
      <c r="P29" s="79"/>
    </row>
    <row r="30" spans="2:17" x14ac:dyDescent="0.55000000000000004">
      <c r="B30" s="179"/>
      <c r="C30" s="180"/>
      <c r="D30" s="180"/>
      <c r="E30" s="180"/>
      <c r="F30" s="180"/>
      <c r="G30" s="180"/>
      <c r="H30" s="180"/>
      <c r="I30" s="181"/>
      <c r="M30" s="130"/>
      <c r="N30" s="178" t="str">
        <f>IF(AND(MAX(D67:D70)&gt;D76,SUM(K11:K14)=4),"&lt;- If this is a second set of values for the case, and both sets have an unacceptable deviation from the mean, enter the lowest value in the cell to the left (gm/dL).","")</f>
        <v/>
      </c>
      <c r="O30" s="178"/>
      <c r="P30" s="178"/>
    </row>
    <row r="31" spans="2:17" ht="15" customHeight="1" x14ac:dyDescent="0.55000000000000004">
      <c r="B31" s="182"/>
      <c r="C31" s="183"/>
      <c r="D31" s="183"/>
      <c r="E31" s="183"/>
      <c r="F31" s="183"/>
      <c r="G31" s="183"/>
      <c r="H31" s="183"/>
      <c r="I31" s="184"/>
      <c r="N31" s="178"/>
      <c r="O31" s="178"/>
      <c r="P31" s="178"/>
    </row>
    <row r="32" spans="2:17" x14ac:dyDescent="0.55000000000000004">
      <c r="B32" s="182"/>
      <c r="C32" s="183"/>
      <c r="D32" s="183"/>
      <c r="E32" s="183"/>
      <c r="F32" s="183"/>
      <c r="G32" s="183"/>
      <c r="H32" s="183"/>
      <c r="I32" s="184"/>
      <c r="M32" s="5"/>
    </row>
    <row r="33" spans="2:9" x14ac:dyDescent="0.55000000000000004">
      <c r="B33" s="182"/>
      <c r="C33" s="183"/>
      <c r="D33" s="183"/>
      <c r="E33" s="183"/>
      <c r="F33" s="183"/>
      <c r="G33" s="183"/>
      <c r="H33" s="183"/>
      <c r="I33" s="184"/>
    </row>
    <row r="34" spans="2:9" x14ac:dyDescent="0.55000000000000004">
      <c r="B34" s="182"/>
      <c r="C34" s="183"/>
      <c r="D34" s="183"/>
      <c r="E34" s="183"/>
      <c r="F34" s="183"/>
      <c r="G34" s="183"/>
      <c r="H34" s="183"/>
      <c r="I34" s="184"/>
    </row>
    <row r="35" spans="2:9" x14ac:dyDescent="0.55000000000000004">
      <c r="B35" s="182"/>
      <c r="C35" s="183"/>
      <c r="D35" s="183"/>
      <c r="E35" s="183"/>
      <c r="F35" s="183"/>
      <c r="G35" s="183"/>
      <c r="H35" s="183"/>
      <c r="I35" s="184"/>
    </row>
    <row r="36" spans="2:9" x14ac:dyDescent="0.55000000000000004">
      <c r="B36" s="182"/>
      <c r="C36" s="183"/>
      <c r="D36" s="183"/>
      <c r="E36" s="183"/>
      <c r="F36" s="183"/>
      <c r="G36" s="183"/>
      <c r="H36" s="183"/>
      <c r="I36" s="184"/>
    </row>
    <row r="37" spans="2:9" x14ac:dyDescent="0.55000000000000004">
      <c r="B37" s="182"/>
      <c r="C37" s="183"/>
      <c r="D37" s="183"/>
      <c r="E37" s="183"/>
      <c r="F37" s="183"/>
      <c r="G37" s="183"/>
      <c r="H37" s="183"/>
      <c r="I37" s="184"/>
    </row>
    <row r="38" spans="2:9" x14ac:dyDescent="0.55000000000000004">
      <c r="B38" s="185"/>
      <c r="C38" s="186"/>
      <c r="D38" s="186"/>
      <c r="E38" s="186"/>
      <c r="F38" s="186"/>
      <c r="G38" s="186"/>
      <c r="H38" s="186"/>
      <c r="I38" s="187"/>
    </row>
    <row r="40" spans="2:9" x14ac:dyDescent="0.55000000000000004">
      <c r="B40" s="7" t="s">
        <v>103</v>
      </c>
    </row>
    <row r="41" spans="2:9" ht="15" customHeight="1" x14ac:dyDescent="0.55000000000000004">
      <c r="B41" s="159" t="str">
        <f>CONCATENATE(IF(B90="","",B90&amp;CHAR(10)&amp;CHAR(10)),IF(B23="","","- "&amp;B23&amp;CHAR(10)&amp;CHAR(10)))</f>
        <v/>
      </c>
      <c r="C41" s="160"/>
      <c r="D41" s="160"/>
      <c r="E41" s="160"/>
      <c r="F41" s="160"/>
      <c r="G41" s="160"/>
      <c r="H41" s="160"/>
      <c r="I41" s="161"/>
    </row>
    <row r="42" spans="2:9" x14ac:dyDescent="0.55000000000000004">
      <c r="B42" s="162"/>
      <c r="C42" s="163"/>
      <c r="D42" s="163"/>
      <c r="E42" s="163"/>
      <c r="F42" s="163"/>
      <c r="G42" s="163"/>
      <c r="H42" s="163"/>
      <c r="I42" s="164"/>
    </row>
    <row r="43" spans="2:9" x14ac:dyDescent="0.55000000000000004">
      <c r="B43" s="162"/>
      <c r="C43" s="163"/>
      <c r="D43" s="163"/>
      <c r="E43" s="163"/>
      <c r="F43" s="163"/>
      <c r="G43" s="163"/>
      <c r="H43" s="163"/>
      <c r="I43" s="164"/>
    </row>
    <row r="44" spans="2:9" x14ac:dyDescent="0.55000000000000004">
      <c r="B44" s="162"/>
      <c r="C44" s="163"/>
      <c r="D44" s="163"/>
      <c r="E44" s="163"/>
      <c r="F44" s="163"/>
      <c r="G44" s="163"/>
      <c r="H44" s="163"/>
      <c r="I44" s="164"/>
    </row>
    <row r="45" spans="2:9" x14ac:dyDescent="0.55000000000000004">
      <c r="B45" s="162"/>
      <c r="C45" s="163"/>
      <c r="D45" s="163"/>
      <c r="E45" s="163"/>
      <c r="F45" s="163"/>
      <c r="G45" s="163"/>
      <c r="H45" s="163"/>
      <c r="I45" s="164"/>
    </row>
    <row r="46" spans="2:9" x14ac:dyDescent="0.55000000000000004">
      <c r="B46" s="162"/>
      <c r="C46" s="163"/>
      <c r="D46" s="163"/>
      <c r="E46" s="163"/>
      <c r="F46" s="163"/>
      <c r="G46" s="163"/>
      <c r="H46" s="163"/>
      <c r="I46" s="164"/>
    </row>
    <row r="47" spans="2:9" x14ac:dyDescent="0.55000000000000004">
      <c r="B47" s="162"/>
      <c r="C47" s="163"/>
      <c r="D47" s="163"/>
      <c r="E47" s="163"/>
      <c r="F47" s="163"/>
      <c r="G47" s="163"/>
      <c r="H47" s="163"/>
      <c r="I47" s="164"/>
    </row>
    <row r="48" spans="2:9" x14ac:dyDescent="0.55000000000000004">
      <c r="B48" s="162"/>
      <c r="C48" s="163"/>
      <c r="D48" s="163"/>
      <c r="E48" s="163"/>
      <c r="F48" s="163"/>
      <c r="G48" s="163"/>
      <c r="H48" s="163"/>
      <c r="I48" s="164"/>
    </row>
    <row r="49" spans="2:12" x14ac:dyDescent="0.55000000000000004">
      <c r="B49" s="162"/>
      <c r="C49" s="163"/>
      <c r="D49" s="163"/>
      <c r="E49" s="163"/>
      <c r="F49" s="163"/>
      <c r="G49" s="163"/>
      <c r="H49" s="163"/>
      <c r="I49" s="164"/>
    </row>
    <row r="50" spans="2:12" x14ac:dyDescent="0.55000000000000004">
      <c r="B50" s="162"/>
      <c r="C50" s="163"/>
      <c r="D50" s="163"/>
      <c r="E50" s="163"/>
      <c r="F50" s="163"/>
      <c r="G50" s="163"/>
      <c r="H50" s="163"/>
      <c r="I50" s="164"/>
    </row>
    <row r="51" spans="2:12" x14ac:dyDescent="0.55000000000000004">
      <c r="B51" s="162"/>
      <c r="C51" s="163"/>
      <c r="D51" s="163"/>
      <c r="E51" s="163"/>
      <c r="F51" s="163"/>
      <c r="G51" s="163"/>
      <c r="H51" s="163"/>
      <c r="I51" s="164"/>
    </row>
    <row r="52" spans="2:12" x14ac:dyDescent="0.55000000000000004">
      <c r="B52" s="162"/>
      <c r="C52" s="163"/>
      <c r="D52" s="163"/>
      <c r="E52" s="163"/>
      <c r="F52" s="163"/>
      <c r="G52" s="163"/>
      <c r="H52" s="163"/>
      <c r="I52" s="164"/>
    </row>
    <row r="53" spans="2:12" x14ac:dyDescent="0.55000000000000004">
      <c r="B53" s="162"/>
      <c r="C53" s="163"/>
      <c r="D53" s="163"/>
      <c r="E53" s="163"/>
      <c r="F53" s="163"/>
      <c r="G53" s="163"/>
      <c r="H53" s="163"/>
      <c r="I53" s="164"/>
    </row>
    <row r="54" spans="2:12" x14ac:dyDescent="0.55000000000000004">
      <c r="B54" s="162"/>
      <c r="C54" s="163"/>
      <c r="D54" s="163"/>
      <c r="E54" s="163"/>
      <c r="F54" s="163"/>
      <c r="G54" s="163"/>
      <c r="H54" s="163"/>
      <c r="I54" s="164"/>
    </row>
    <row r="55" spans="2:12" x14ac:dyDescent="0.55000000000000004">
      <c r="B55" s="165"/>
      <c r="C55" s="166"/>
      <c r="D55" s="166"/>
      <c r="E55" s="166"/>
      <c r="F55" s="166"/>
      <c r="G55" s="166"/>
      <c r="H55" s="166"/>
      <c r="I55" s="167"/>
    </row>
    <row r="56" spans="2:12" x14ac:dyDescent="0.55000000000000004">
      <c r="B56" s="103"/>
      <c r="C56" s="103"/>
      <c r="D56" s="103"/>
      <c r="E56" s="103"/>
      <c r="F56" s="103"/>
      <c r="G56" s="103"/>
      <c r="H56" s="103"/>
      <c r="I56" s="103"/>
    </row>
    <row r="57" spans="2:12" x14ac:dyDescent="0.55000000000000004">
      <c r="B57" s="104" t="s">
        <v>112</v>
      </c>
      <c r="C57" s="103"/>
      <c r="D57" s="103"/>
      <c r="E57" s="103"/>
      <c r="F57" s="103"/>
      <c r="G57" s="103"/>
      <c r="H57" s="103"/>
      <c r="I57" s="103"/>
    </row>
    <row r="59" spans="2:12" x14ac:dyDescent="0.55000000000000004">
      <c r="B59" s="42" t="str">
        <f>'1'!B59</f>
        <v>Form template approved by Toxicology Technical Leader Wayne Lewallen on 11/14/2019.</v>
      </c>
    </row>
    <row r="60" spans="2:12" x14ac:dyDescent="0.55000000000000004">
      <c r="B60" s="42"/>
    </row>
    <row r="61" spans="2:12" x14ac:dyDescent="0.55000000000000004">
      <c r="B61" s="42"/>
      <c r="L61" s="119"/>
    </row>
    <row r="62" spans="2:12" x14ac:dyDescent="0.55000000000000004">
      <c r="B62" s="42"/>
      <c r="I62" s="8"/>
      <c r="L62" s="119" t="s">
        <v>118</v>
      </c>
    </row>
    <row r="63" spans="2:12" x14ac:dyDescent="0.55000000000000004">
      <c r="I63" s="131"/>
    </row>
    <row r="64" spans="2:12" x14ac:dyDescent="0.55000000000000004">
      <c r="I64" s="7"/>
    </row>
    <row r="65" spans="1:7" hidden="1" x14ac:dyDescent="0.55000000000000004">
      <c r="B65" s="44" t="s">
        <v>29</v>
      </c>
    </row>
    <row r="66" spans="1:7" hidden="1" x14ac:dyDescent="0.55000000000000004">
      <c r="B66" s="21" t="s">
        <v>41</v>
      </c>
      <c r="C66" s="46" t="s">
        <v>3</v>
      </c>
      <c r="D66" s="45"/>
    </row>
    <row r="67" spans="1:7" hidden="1" x14ac:dyDescent="0.55000000000000004">
      <c r="B67" s="47">
        <f>C11</f>
        <v>0</v>
      </c>
      <c r="C67" s="9" t="e">
        <f>ABS(C11-D$72)</f>
        <v>#DIV/0!</v>
      </c>
      <c r="D67" s="16" t="str">
        <f>IFERROR(C67/$D$72,"")</f>
        <v/>
      </c>
    </row>
    <row r="68" spans="1:7" hidden="1" x14ac:dyDescent="0.55000000000000004">
      <c r="B68" s="47">
        <f>C12</f>
        <v>0</v>
      </c>
      <c r="C68" s="10" t="e">
        <f>ABS(C12-D$72)</f>
        <v>#DIV/0!</v>
      </c>
      <c r="D68" s="16" t="str">
        <f t="shared" ref="D68:D70" si="0">IFERROR(C68/$D$72,"")</f>
        <v/>
      </c>
    </row>
    <row r="69" spans="1:7" hidden="1" x14ac:dyDescent="0.55000000000000004">
      <c r="B69" s="47">
        <f>C13</f>
        <v>0</v>
      </c>
      <c r="C69" s="10" t="e">
        <f>ABS(C13-D$72)</f>
        <v>#DIV/0!</v>
      </c>
      <c r="D69" s="16" t="str">
        <f t="shared" si="0"/>
        <v/>
      </c>
    </row>
    <row r="70" spans="1:7" hidden="1" x14ac:dyDescent="0.55000000000000004">
      <c r="B70" s="47">
        <f>C14</f>
        <v>0</v>
      </c>
      <c r="C70" s="10" t="e">
        <f>ABS(C14-D$72)</f>
        <v>#DIV/0!</v>
      </c>
      <c r="D70" s="16" t="str">
        <f t="shared" si="0"/>
        <v/>
      </c>
    </row>
    <row r="71" spans="1:7" hidden="1" x14ac:dyDescent="0.55000000000000004">
      <c r="F71" s="38" t="s">
        <v>77</v>
      </c>
    </row>
    <row r="72" spans="1:7" hidden="1" x14ac:dyDescent="0.55000000000000004">
      <c r="C72" s="38" t="s">
        <v>0</v>
      </c>
      <c r="D72" s="6" t="e">
        <f>AVERAGE(C11:C14)</f>
        <v>#DIV/0!</v>
      </c>
      <c r="E72" s="38" t="s">
        <v>10</v>
      </c>
      <c r="F72" s="37" t="e">
        <f>D72/1.18</f>
        <v>#DIV/0!</v>
      </c>
      <c r="G72" s="38" t="s">
        <v>10</v>
      </c>
    </row>
    <row r="73" spans="1:7" hidden="1" x14ac:dyDescent="0.55000000000000004">
      <c r="C73" s="55" t="s">
        <v>4</v>
      </c>
      <c r="D73" s="3" t="e">
        <f>TEXT(INT(D72*100)/100,"0.00")</f>
        <v>#DIV/0!</v>
      </c>
      <c r="E73" s="38" t="s">
        <v>10</v>
      </c>
      <c r="F73" s="3" t="e">
        <f>TEXT(INT(F72*100)/100,"0.00")</f>
        <v>#DIV/0!</v>
      </c>
      <c r="G73" s="38" t="s">
        <v>10</v>
      </c>
    </row>
    <row r="74" spans="1:7" hidden="1" x14ac:dyDescent="0.55000000000000004">
      <c r="C74" s="8" t="s">
        <v>1</v>
      </c>
      <c r="D74" s="4" t="str">
        <f>IF(MIN(C11:C14)&lt;0.01,"0.00",D73)</f>
        <v>0.00</v>
      </c>
      <c r="E74" s="38" t="s">
        <v>10</v>
      </c>
      <c r="F74" s="4" t="str">
        <f>IF(MIN(C11:C14)&lt;0.01,"0.00",F73)</f>
        <v>0.00</v>
      </c>
      <c r="G74" s="38" t="s">
        <v>10</v>
      </c>
    </row>
    <row r="75" spans="1:7" hidden="1" x14ac:dyDescent="0.55000000000000004"/>
    <row r="76" spans="1:7" hidden="1" x14ac:dyDescent="0.55000000000000004">
      <c r="C76" s="174" t="s">
        <v>2</v>
      </c>
      <c r="D76" s="56">
        <f>VLOOKUP(C9,Ranges!G9:H12,2)</f>
        <v>0.04</v>
      </c>
    </row>
    <row r="77" spans="1:7" hidden="1" x14ac:dyDescent="0.55000000000000004">
      <c r="B77" s="58"/>
      <c r="C77" s="175"/>
      <c r="D77" s="57" t="e">
        <f>D76*D72</f>
        <v>#DIV/0!</v>
      </c>
      <c r="F77" s="1"/>
    </row>
    <row r="78" spans="1:7" hidden="1" x14ac:dyDescent="0.55000000000000004">
      <c r="B78" s="58"/>
      <c r="C78" s="65"/>
      <c r="D78" s="66"/>
      <c r="F78" s="1"/>
    </row>
    <row r="79" spans="1:7" hidden="1" x14ac:dyDescent="0.55000000000000004">
      <c r="B79" s="11" t="s">
        <v>76</v>
      </c>
      <c r="C79" s="11"/>
    </row>
    <row r="80" spans="1:7" hidden="1" x14ac:dyDescent="0.55000000000000004">
      <c r="A80" s="64"/>
      <c r="B80" s="38" t="s">
        <v>78</v>
      </c>
      <c r="C80" s="63" t="str">
        <f>IF(OR(SUM(J11:J14)&gt;0,MAX(D67:D70)&gt;D76,C8="serum"),"",IF(D74="0.00","",CONCATENATE("The measured ",C8," acetone concentration is ",TEXT(TRUNC(D72,3),"0.000")," +/- ",IF(INT(D72*D76*10000)&lt;5,"0.001",TEXT(D72*D76,"0.000"))," grams per 100 milliliters, at a coverage probability of 99.7%.  ",CHAR(10),CHAR(10))))</f>
        <v/>
      </c>
    </row>
    <row r="81" spans="1:9" hidden="1" x14ac:dyDescent="0.55000000000000004">
      <c r="A81" s="64"/>
      <c r="B81" s="38" t="s">
        <v>79</v>
      </c>
      <c r="C81" s="63" t="str">
        <f>CONCATENATE("The ",C8," alcohol concentration is 0.00 grams of alcohol per 100 milliliters, as defined by NCGS 20-4.01 (1b).  ",IF(AND(B20="",E20="",C9&lt;&gt;"acetone"),C86,CHAR(10)&amp;CHAR(10)))</f>
        <v>The blood alcohol concentration is 0.00 grams of alcohol per 100 milliliters, as defined by NCGS 20-4.01 (1b).    (Analysis performed using HS-GC.)</v>
      </c>
    </row>
    <row r="82" spans="1:9" hidden="1" x14ac:dyDescent="0.55000000000000004">
      <c r="A82" s="64"/>
      <c r="B82" s="38" t="s">
        <v>80</v>
      </c>
      <c r="C82" s="63" t="str">
        <f>IFERROR(IF(AND(SUM(J11:J14)=0,MAX(D67:D70)&gt;D76),"",IF(C8="serum",CONCATENATE("The blood ",C9," concentration is ",TEXT(F74,"0.00")," grams of alcohol per 100 milliliters, as defined by NCGS 20-4.01 (1b).  The reported blood alcohol concentration is a calculated value resulting from a converted serum alcohol concentration.  The measured serum ",C9," concentration is ",TEXT(TRUNC(D72,3),"0.000")," +/- ",IF(INT(D72*D76*10000)&lt;5,"0.001",TEXT(D72*D76,"0.000"))," grams of alcohol per 100 milliliters, at a coverage probability of 99.7%.",IF(AND(B20="",E20=""),C86,CHAR(10)&amp;CHAR(10))),"")),"")</f>
        <v/>
      </c>
    </row>
    <row r="83" spans="1:9" hidden="1" x14ac:dyDescent="0.55000000000000004">
      <c r="A83" s="64"/>
      <c r="B83" s="38" t="s">
        <v>81</v>
      </c>
      <c r="C83" s="63" t="str">
        <f>IFERROR(IF(AND(SUM(J11:J14)=0,MAX(D67:D70)&gt;D76,SUM(K11:K14)=4,M30&lt;&gt;""),CONCATENATE("The ",C8," ",C9," concentration is ",TEXT(INT(M30*100)/100,"0.00")," grams of alcohol per 100 milliliters, as defined by NCGS 20-4.01 (1b)."),IF(AND(SUM(J11:J14)=0,MAX(D67:D70)&gt;D76),"",CONCATENATE("The ",C8," ",C9," concentration is ",TEXT(D74,"0.00")," grams of alcohol per 100 milliliters, as defined by NCGS 20-4.01 (1b).","  The measured ",C8," ",C9," concentration is ",TEXT(TRUNC(D72,3),"0.000")," +/- ",IF(INT(D72*D76*10000)&lt;5,"0.001",TEXT(D72*D76,"0.000"))," grams of alcohol per 100 milliliters, at a coverage probability of 99.7%.  ",IF(AND(B20="",E20=""),C86,CHAR(10)&amp;CHAR(10))))),"")</f>
        <v/>
      </c>
    </row>
    <row r="84" spans="1:9" hidden="1" x14ac:dyDescent="0.55000000000000004">
      <c r="A84" s="64"/>
      <c r="B84" s="38" t="s">
        <v>83</v>
      </c>
      <c r="C84" s="63" t="str">
        <f>CONCATENATE("Analysis confirmed the presence of the following substance: ",B20,".  ",CHAR(10),CHAR(10))</f>
        <v xml:space="preserve">Analysis confirmed the presence of the following substance: .  
</v>
      </c>
    </row>
    <row r="85" spans="1:9" hidden="1" x14ac:dyDescent="0.55000000000000004">
      <c r="A85" s="64"/>
      <c r="B85" s="67" t="s">
        <v>84</v>
      </c>
      <c r="C85" s="54" t="str">
        <f>CONCATENATE("Analysis did not confirm the presence of the following: ",E20,".  ",CHAR(10),CHAR(10))</f>
        <v xml:space="preserve">Analysis did not confirm the presence of the following: .  
</v>
      </c>
    </row>
    <row r="86" spans="1:9" hidden="1" x14ac:dyDescent="0.55000000000000004">
      <c r="A86" s="64"/>
      <c r="B86" s="78" t="s">
        <v>90</v>
      </c>
      <c r="C86" s="101" t="s">
        <v>111</v>
      </c>
    </row>
    <row r="87" spans="1:9" hidden="1" x14ac:dyDescent="0.55000000000000004"/>
    <row r="88" spans="1:9" hidden="1" x14ac:dyDescent="0.55000000000000004"/>
    <row r="89" spans="1:9" hidden="1" x14ac:dyDescent="0.55000000000000004">
      <c r="B89" s="38" t="s">
        <v>100</v>
      </c>
      <c r="E89" s="90"/>
    </row>
    <row r="90" spans="1:9" hidden="1" x14ac:dyDescent="0.55000000000000004">
      <c r="B90" s="159" t="str">
        <f>CONCATENATE(IF(AND(C8&lt;&gt;"serum",C9="acetone"),"- "&amp;C80,""),IF(OR(C17="x",AND(C9&lt;&gt;"acetone",SUM(J11:J14)&gt;0)),"- "&amp;C81,""),IF(AND(SUM(K11:K14)&gt;1,C8&lt;&gt;"serum",C9&lt;&gt;"acetone",C17&lt;&gt;"x",SUM(J11:J14)=0),"- "&amp;C83,""),IF(AND(C8="serum",C17&lt;&gt;"x",SUM(J11:J14)=0),"- "&amp;C82,""),IF(B20&lt;&gt;"","- "&amp;C84,""),IF(E20&lt;&gt;"","- "&amp;C85,""),IF(OR(B20&lt;&gt;"",E20&lt;&gt;"",AND(C9="acetone",C8&lt;&gt;"serum")),C86,""))</f>
        <v/>
      </c>
      <c r="C90" s="160"/>
      <c r="D90" s="160"/>
      <c r="E90" s="160"/>
      <c r="F90" s="160"/>
      <c r="G90" s="160"/>
      <c r="H90" s="160"/>
      <c r="I90" s="161"/>
    </row>
    <row r="91" spans="1:9" hidden="1" x14ac:dyDescent="0.55000000000000004">
      <c r="B91" s="162"/>
      <c r="C91" s="163"/>
      <c r="D91" s="163"/>
      <c r="E91" s="163"/>
      <c r="F91" s="163"/>
      <c r="G91" s="163"/>
      <c r="H91" s="163"/>
      <c r="I91" s="164"/>
    </row>
    <row r="92" spans="1:9" hidden="1" x14ac:dyDescent="0.55000000000000004">
      <c r="B92" s="162"/>
      <c r="C92" s="163"/>
      <c r="D92" s="163"/>
      <c r="E92" s="163"/>
      <c r="F92" s="163"/>
      <c r="G92" s="163"/>
      <c r="H92" s="163"/>
      <c r="I92" s="164"/>
    </row>
    <row r="93" spans="1:9" hidden="1" x14ac:dyDescent="0.55000000000000004">
      <c r="B93" s="162"/>
      <c r="C93" s="163"/>
      <c r="D93" s="163"/>
      <c r="E93" s="163"/>
      <c r="F93" s="163"/>
      <c r="G93" s="163"/>
      <c r="H93" s="163"/>
      <c r="I93" s="164"/>
    </row>
    <row r="94" spans="1:9" hidden="1" x14ac:dyDescent="0.55000000000000004">
      <c r="B94" s="162"/>
      <c r="C94" s="163"/>
      <c r="D94" s="163"/>
      <c r="E94" s="163"/>
      <c r="F94" s="163"/>
      <c r="G94" s="163"/>
      <c r="H94" s="163"/>
      <c r="I94" s="164"/>
    </row>
    <row r="95" spans="1:9" hidden="1" x14ac:dyDescent="0.55000000000000004">
      <c r="B95" s="162"/>
      <c r="C95" s="163"/>
      <c r="D95" s="163"/>
      <c r="E95" s="163"/>
      <c r="F95" s="163"/>
      <c r="G95" s="163"/>
      <c r="H95" s="163"/>
      <c r="I95" s="164"/>
    </row>
    <row r="96" spans="1:9" hidden="1" x14ac:dyDescent="0.55000000000000004">
      <c r="B96" s="162"/>
      <c r="C96" s="163"/>
      <c r="D96" s="163"/>
      <c r="E96" s="163"/>
      <c r="F96" s="163"/>
      <c r="G96" s="163"/>
      <c r="H96" s="163"/>
      <c r="I96" s="164"/>
    </row>
    <row r="97" spans="2:9" hidden="1" x14ac:dyDescent="0.55000000000000004">
      <c r="B97" s="162"/>
      <c r="C97" s="163"/>
      <c r="D97" s="163"/>
      <c r="E97" s="163"/>
      <c r="F97" s="163"/>
      <c r="G97" s="163"/>
      <c r="H97" s="163"/>
      <c r="I97" s="164"/>
    </row>
    <row r="98" spans="2:9" hidden="1" x14ac:dyDescent="0.55000000000000004">
      <c r="B98" s="162"/>
      <c r="C98" s="163"/>
      <c r="D98" s="163"/>
      <c r="E98" s="163"/>
      <c r="F98" s="163"/>
      <c r="G98" s="163"/>
      <c r="H98" s="163"/>
      <c r="I98" s="164"/>
    </row>
    <row r="99" spans="2:9" hidden="1" x14ac:dyDescent="0.55000000000000004">
      <c r="B99" s="165"/>
      <c r="C99" s="166"/>
      <c r="D99" s="166"/>
      <c r="E99" s="166"/>
      <c r="F99" s="166"/>
      <c r="G99" s="166"/>
      <c r="H99" s="166"/>
      <c r="I99" s="167"/>
    </row>
    <row r="100" spans="2:9" hidden="1" x14ac:dyDescent="0.55000000000000004"/>
  </sheetData>
  <sheetProtection algorithmName="SHA-512" hashValue="AZcTmu96nMY9alLzsl/5V5O7/CesNfuJJm/t8jg8oPdXF2VKCaKpdrzz8Un5xZtOf/BUGqYSsMEhquZYS3/uXw==" saltValue="2o/OFlpD6xyA5yglJDxYbQ==" spinCount="100000" sheet="1" objects="1" scenarios="1"/>
  <mergeCells count="29">
    <mergeCell ref="B1:F1"/>
    <mergeCell ref="E4:F4"/>
    <mergeCell ref="E5:F5"/>
    <mergeCell ref="N7:P7"/>
    <mergeCell ref="F8:F16"/>
    <mergeCell ref="G8:I8"/>
    <mergeCell ref="N8:P8"/>
    <mergeCell ref="G9:I9"/>
    <mergeCell ref="G10:I10"/>
    <mergeCell ref="G11:I11"/>
    <mergeCell ref="B27:I27"/>
    <mergeCell ref="P11:P22"/>
    <mergeCell ref="G12:I12"/>
    <mergeCell ref="G13:I13"/>
    <mergeCell ref="G14:I14"/>
    <mergeCell ref="G15:I15"/>
    <mergeCell ref="G16:I16"/>
    <mergeCell ref="E19:H19"/>
    <mergeCell ref="B20:C20"/>
    <mergeCell ref="E20:H20"/>
    <mergeCell ref="B23:I24"/>
    <mergeCell ref="N23:P23"/>
    <mergeCell ref="O25:P26"/>
    <mergeCell ref="N28:P28"/>
    <mergeCell ref="B30:I38"/>
    <mergeCell ref="B41:I55"/>
    <mergeCell ref="C76:C77"/>
    <mergeCell ref="B90:I99"/>
    <mergeCell ref="N30:P31"/>
  </mergeCells>
  <conditionalFormatting sqref="C67:C70">
    <cfRule type="expression" dxfId="539" priority="8">
      <formula>ABS(C11-$D$72)&gt;$D$77</formula>
    </cfRule>
  </conditionalFormatting>
  <conditionalFormatting sqref="B26">
    <cfRule type="expression" dxfId="538" priority="9">
      <formula>B27=""</formula>
    </cfRule>
  </conditionalFormatting>
  <conditionalFormatting sqref="B4">
    <cfRule type="expression" dxfId="537" priority="7">
      <formula>$B$5=""</formula>
    </cfRule>
  </conditionalFormatting>
  <conditionalFormatting sqref="C4">
    <cfRule type="expression" dxfId="536" priority="6">
      <formula>$C$5=""</formula>
    </cfRule>
  </conditionalFormatting>
  <conditionalFormatting sqref="E4:F4">
    <cfRule type="expression" dxfId="535" priority="5">
      <formula>$E$5=""</formula>
    </cfRule>
  </conditionalFormatting>
  <conditionalFormatting sqref="H4">
    <cfRule type="expression" dxfId="534" priority="4">
      <formula>$H$5=""</formula>
    </cfRule>
  </conditionalFormatting>
  <conditionalFormatting sqref="C8">
    <cfRule type="expression" dxfId="533" priority="3">
      <formula>$C$8&lt;&gt;"blood"</formula>
    </cfRule>
  </conditionalFormatting>
  <conditionalFormatting sqref="C9">
    <cfRule type="expression" dxfId="532" priority="2">
      <formula>$C$9&lt;&gt;"ethanol"</formula>
    </cfRule>
  </conditionalFormatting>
  <conditionalFormatting sqref="M30">
    <cfRule type="expression" dxfId="531" priority="1">
      <formula>N30&lt;&gt;""</formula>
    </cfRule>
  </conditionalFormatting>
  <conditionalFormatting sqref="G9:G12">
    <cfRule type="expression" dxfId="530" priority="67">
      <formula>AND(SUM(J$11:J$14)=0,D67&gt;$D$76)</formula>
    </cfRule>
  </conditionalFormatting>
  <dataValidations count="8">
    <dataValidation type="list" allowBlank="1" showInputMessage="1" showErrorMessage="1" sqref="C17" xr:uid="{00000000-0002-0000-0C00-000000000000}">
      <formula1>applies</formula1>
    </dataValidation>
    <dataValidation type="list" errorStyle="warning" allowBlank="1" showInputMessage="1" showErrorMessage="1" errorTitle="custom entry" error="You have entered a selection not in the drop-down list.  " sqref="B20:C20" xr:uid="{00000000-0002-0000-0C00-000001000000}">
      <formula1>othervolid</formula1>
    </dataValidation>
    <dataValidation type="list" errorStyle="warning" allowBlank="1" showInputMessage="1" showErrorMessage="1" errorTitle="Custom Entry" error="You have entered a name not in the drop-down list." sqref="H5" xr:uid="{00000000-0002-0000-0C00-000002000000}">
      <formula1>analyst_list</formula1>
    </dataValidation>
    <dataValidation type="list" allowBlank="1" showInputMessage="1" showErrorMessage="1" sqref="C8" xr:uid="{00000000-0002-0000-0C00-000003000000}">
      <formula1>matrix_list</formula1>
    </dataValidation>
    <dataValidation type="list" errorStyle="warning" allowBlank="1" showErrorMessage="1" errorTitle="Custom entry" error="You have customized this field." sqref="B23:I24" xr:uid="{00000000-0002-0000-0C00-000004000000}">
      <formula1>statements</formula1>
    </dataValidation>
    <dataValidation type="list" errorStyle="warning" allowBlank="1" showInputMessage="1" showErrorMessage="1" errorTitle="Custom Entry" error="You have entered a selection not in the drop-down list.  " sqref="E20" xr:uid="{00000000-0002-0000-0C00-000005000000}">
      <formula1>othervolid</formula1>
    </dataValidation>
    <dataValidation type="textLength" errorStyle="warning" operator="equal" allowBlank="1" showInputMessage="1" showErrorMessage="1" errorTitle="Case Number Length Error?" error="The length of the case number should be 10 characters." sqref="B5" xr:uid="{00000000-0002-0000-0C00-000006000000}">
      <formula1>10</formula1>
    </dataValidation>
    <dataValidation type="list" errorStyle="warning" allowBlank="1" showErrorMessage="1" errorTitle="Custom entry" error="You have customized this field." sqref="B27:I27" xr:uid="{00000000-0002-0000-0C00-000007000000}">
      <formula1>dispositions</formula1>
    </dataValidation>
  </dataValidations>
  <pageMargins left="0.7" right="0.7" top="0.75" bottom="0.75" header="0.3" footer="0.3"/>
  <pageSetup scale="68" orientation="portrait" horizontalDpi="300" verticalDpi="300" r:id="rId1"/>
  <ignoredErrors>
    <ignoredError sqref="E5 H5 B5:C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5" r:id="rId4" name="Button 3">
              <controlPr defaultSize="0" print="0" autoFill="0" autoPict="0" macro="[0]!ThisWorkbook.GeneratePDF">
                <anchor moveWithCells="1">
                  <from>
                    <xdr:col>8</xdr:col>
                    <xdr:colOff>1123950</xdr:colOff>
                    <xdr:row>3</xdr:row>
                    <xdr:rowOff>11430</xdr:rowOff>
                  </from>
                  <to>
                    <xdr:col>11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8000000}">
          <x14:formula1>
            <xm:f>Ranges!$G$9:$G$12</xm:f>
          </x14:formula1>
          <xm:sqref>C9</xm:sqref>
        </x14:dataValidation>
        <x14:dataValidation type="date" errorStyle="information" operator="lessThan" allowBlank="1" showErrorMessage="1" errorTitle="Uncertainty Update Due" error="The uncertainty values used in this form are due to be updated.  Please ensure you are using the most recent form." xr:uid="{00000000-0002-0000-0C00-000009000000}">
          <x14:formula1>
            <xm:f>Ranges!G14+Ranges!G16</xm:f>
          </x14:formula1>
          <xm:sqref>E5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>
    <pageSetUpPr fitToPage="1"/>
  </sheetPr>
  <dimension ref="A1:Q100"/>
  <sheetViews>
    <sheetView showGridLines="0" zoomScaleNormal="100" workbookViewId="0">
      <selection activeCell="C11" sqref="C11"/>
    </sheetView>
  </sheetViews>
  <sheetFormatPr defaultColWidth="9.15625" defaultRowHeight="14.4" x14ac:dyDescent="0.55000000000000004"/>
  <cols>
    <col min="1" max="1" width="1.83984375" style="38" customWidth="1"/>
    <col min="2" max="2" width="20.83984375" style="38" customWidth="1"/>
    <col min="3" max="3" width="12" style="38" bestFit="1" customWidth="1"/>
    <col min="4" max="4" width="11" style="38" customWidth="1"/>
    <col min="5" max="5" width="9.578125" style="38" customWidth="1"/>
    <col min="6" max="6" width="7.15625" style="38" customWidth="1"/>
    <col min="7" max="7" width="7.68359375" style="38" customWidth="1"/>
    <col min="8" max="8" width="25.68359375" style="38" customWidth="1"/>
    <col min="9" max="9" width="38.578125" style="38" customWidth="1"/>
    <col min="10" max="10" width="15.83984375" style="38" hidden="1" customWidth="1"/>
    <col min="11" max="11" width="22.41796875" style="38" hidden="1" customWidth="1"/>
    <col min="12" max="12" width="5" style="38" customWidth="1"/>
    <col min="13" max="13" width="7.41796875" style="38" customWidth="1"/>
    <col min="14" max="14" width="2.26171875" style="38" customWidth="1"/>
    <col min="15" max="15" width="2" style="38" customWidth="1"/>
    <col min="16" max="16" width="88.15625" style="38" customWidth="1"/>
    <col min="17" max="16384" width="9.15625" style="38"/>
  </cols>
  <sheetData>
    <row r="1" spans="2:17" ht="15" customHeight="1" x14ac:dyDescent="0.55000000000000004">
      <c r="B1" s="132" t="str">
        <f>'1'!B1</f>
        <v>Body Fluid Alcohol Concentration and Volatiles Reporting Form</v>
      </c>
      <c r="C1" s="133"/>
      <c r="D1" s="133"/>
      <c r="E1" s="133"/>
      <c r="F1" s="133"/>
      <c r="G1" s="79"/>
      <c r="H1" s="79"/>
      <c r="I1" s="93" t="str">
        <f>'1'!I1</f>
        <v>Version 2</v>
      </c>
      <c r="J1" s="44" t="s">
        <v>40</v>
      </c>
      <c r="K1" s="44" t="s">
        <v>40</v>
      </c>
      <c r="L1" s="44"/>
    </row>
    <row r="2" spans="2:17" ht="15" customHeight="1" x14ac:dyDescent="0.55000000000000004">
      <c r="B2" s="80" t="str">
        <f>'1'!B2</f>
        <v>NCSCL - Toxicology Section</v>
      </c>
      <c r="C2" s="11"/>
      <c r="D2" s="11"/>
      <c r="E2" s="11"/>
      <c r="F2" s="11"/>
      <c r="G2" s="11"/>
      <c r="H2" s="11"/>
      <c r="I2" s="94" t="str">
        <f>'1'!I2</f>
        <v>Effective Date: 11/14/2019</v>
      </c>
      <c r="J2" s="44"/>
      <c r="K2" s="44"/>
      <c r="L2" s="44"/>
      <c r="N2" s="100"/>
    </row>
    <row r="3" spans="2:17" ht="15" customHeight="1" x14ac:dyDescent="0.55000000000000004">
      <c r="D3" s="41"/>
      <c r="O3" s="95" t="s">
        <v>88</v>
      </c>
    </row>
    <row r="4" spans="2:17" ht="15" customHeight="1" x14ac:dyDescent="0.55000000000000004">
      <c r="B4" s="124" t="s">
        <v>37</v>
      </c>
      <c r="C4" s="124" t="s">
        <v>38</v>
      </c>
      <c r="E4" s="138" t="s">
        <v>94</v>
      </c>
      <c r="F4" s="138"/>
      <c r="H4" s="118" t="s">
        <v>44</v>
      </c>
      <c r="J4" s="92"/>
      <c r="O4" s="95"/>
      <c r="P4" s="110" t="s">
        <v>113</v>
      </c>
    </row>
    <row r="5" spans="2:17" ht="15" customHeight="1" x14ac:dyDescent="0.55000000000000004">
      <c r="B5" s="120" t="str">
        <f>IF('Sample list'!B18="","",'Sample list'!B18)</f>
        <v/>
      </c>
      <c r="C5" s="120" t="str">
        <f>IF('Sample list'!C18="","",'Sample list'!C18)</f>
        <v/>
      </c>
      <c r="E5" s="136" t="str">
        <f>IF('1'!E5="","",'1'!E5)</f>
        <v/>
      </c>
      <c r="F5" s="137"/>
      <c r="H5" s="83" t="str">
        <f>IF('1'!H5="","",'1'!H5)</f>
        <v/>
      </c>
      <c r="O5" s="38" t="s">
        <v>88</v>
      </c>
      <c r="P5" s="37" t="str">
        <f>B41</f>
        <v/>
      </c>
    </row>
    <row r="6" spans="2:17" ht="15" customHeight="1" x14ac:dyDescent="0.55000000000000004"/>
    <row r="7" spans="2:17" ht="15" customHeight="1" thickBot="1" x14ac:dyDescent="0.6">
      <c r="N7" s="135" t="s">
        <v>96</v>
      </c>
      <c r="O7" s="135"/>
      <c r="P7" s="135"/>
    </row>
    <row r="8" spans="2:17" ht="15" customHeight="1" x14ac:dyDescent="0.55000000000000004">
      <c r="B8" s="71" t="s">
        <v>92</v>
      </c>
      <c r="C8" s="81" t="s">
        <v>71</v>
      </c>
      <c r="F8" s="141" t="s">
        <v>86</v>
      </c>
      <c r="G8" s="139" t="str">
        <f>CONCATENATE("The measured ",C9," values are:")</f>
        <v>The measured ethanol values are:</v>
      </c>
      <c r="H8" s="140"/>
      <c r="I8" s="140"/>
      <c r="M8" s="64"/>
      <c r="N8" s="134" t="s">
        <v>97</v>
      </c>
      <c r="O8" s="134"/>
      <c r="P8" s="134"/>
      <c r="Q8" s="40"/>
    </row>
    <row r="9" spans="2:17" ht="15" customHeight="1" x14ac:dyDescent="0.55000000000000004">
      <c r="B9" s="72" t="s">
        <v>93</v>
      </c>
      <c r="C9" s="82" t="s">
        <v>5</v>
      </c>
      <c r="F9" s="141"/>
      <c r="G9" s="142" t="str">
        <f>IF(C11="","",IF(C11=0,"0.0000  g/dl",CONCATENATE(TEXT(C11,"0.0000"),"  g/dl",IF(AND(SUM(J$11:J$14)=0,D67&gt;$D$76),CONCATENATE("  (&gt;",$D$76*100,"% deviation from the average)"),""),IF(C11*10000-INT(C11*10000)&gt;0.0001,"    (THIS VALUE CONTAINS MORE DECIMAL PLACES THAN DISPLAYED)",""))))</f>
        <v/>
      </c>
      <c r="H9" s="143"/>
      <c r="I9" s="143"/>
      <c r="M9" s="64"/>
      <c r="N9" s="105"/>
      <c r="O9" s="89"/>
      <c r="P9" s="106"/>
      <c r="Q9" s="40"/>
    </row>
    <row r="10" spans="2:17" ht="15" customHeight="1" x14ac:dyDescent="0.55000000000000004">
      <c r="B10" s="72"/>
      <c r="C10" s="73"/>
      <c r="D10" s="69"/>
      <c r="F10" s="141"/>
      <c r="G10" s="142" t="str">
        <f>IF(C12="","",IF(C12=0,"0.0000  g/dl",CONCATENATE(TEXT(C12,"0.0000"),"  g/dl",IF(AND(SUM(J$11:J$14)=0,D68&gt;$D$76),CONCATENATE("  (&gt;",$D$76*100,"% deviation from the average)"),""),IF(C12*10000-INT(C12*10000)&gt;0.0001,"    (THIS VALUE CONTAINS MORE DECIMAL PLACES THAN DISPLAYED)",""))))</f>
        <v/>
      </c>
      <c r="H10" s="143"/>
      <c r="I10" s="143"/>
      <c r="J10" s="38" t="s">
        <v>39</v>
      </c>
      <c r="K10" s="43" t="s">
        <v>75</v>
      </c>
      <c r="L10" s="43"/>
      <c r="M10" s="64"/>
      <c r="N10" s="7"/>
      <c r="O10" s="89" t="str">
        <f>"Item "&amp;C5&amp;":"</f>
        <v>Item :</v>
      </c>
      <c r="P10" s="89"/>
      <c r="Q10" s="40"/>
    </row>
    <row r="11" spans="2:17" ht="15" customHeight="1" x14ac:dyDescent="0.55000000000000004">
      <c r="B11" s="74" t="s">
        <v>74</v>
      </c>
      <c r="C11" s="84"/>
      <c r="D11" s="2" t="str">
        <f>IF(LEN(C11)&gt;6,"re-enter",IF(C11&gt;0.5,"HI cal",""))</f>
        <v/>
      </c>
      <c r="F11" s="141"/>
      <c r="G11" s="142" t="str">
        <f>IF(C13="","",IF(C13=0,"0.0000  g/dl",CONCATENATE(TEXT(C13,"0.0000"),"  g/dl",IF(AND(SUM(J$11:J$14)=0,D69&gt;$D$76),CONCATENATE("  (&gt;",$D$76*100,"% deviation from the average)"),""),IF(C13*10000-INT(C13*10000)&gt;0.0001,"    (THIS VALUE CONTAINS MORE DECIMAL PLACES THAN DISPLAYED)",""))))</f>
        <v/>
      </c>
      <c r="H11" s="143"/>
      <c r="I11" s="143"/>
      <c r="J11" s="54">
        <f>IF(C11="",0,IF(C11&lt;0.01,1,0))</f>
        <v>0</v>
      </c>
      <c r="K11" s="43">
        <f>IF(C11&lt;&gt;"",1,0)</f>
        <v>0</v>
      </c>
      <c r="L11" s="43"/>
      <c r="M11" s="64"/>
      <c r="N11" s="88"/>
      <c r="O11" s="91"/>
      <c r="P11" s="151" t="str">
        <f>CONCATENATE(IF(B90="","",B90&amp;CHAR(10)&amp;CHAR(10)),IF(B23="","","- "&amp;B23))</f>
        <v/>
      </c>
      <c r="Q11" s="40"/>
    </row>
    <row r="12" spans="2:17" ht="15" customHeight="1" x14ac:dyDescent="0.55000000000000004">
      <c r="B12" s="72"/>
      <c r="C12" s="84"/>
      <c r="D12" s="2" t="str">
        <f>IF(LEN(C12)&gt;6,"re-enter",IF(C12&gt;0.5,"HI cal",""))</f>
        <v/>
      </c>
      <c r="F12" s="141"/>
      <c r="G12" s="142" t="str">
        <f>IF(C14="","",IF(C14=0,"0.0000  g/dl",CONCATENATE(TEXT(C14,"0.0000"),"  g/dl",IF(AND(SUM(J$11:J$14)=0,D70&gt;$D$76),CONCATENATE("  (&gt;",$D$76*100,"% deviation from the average)"),""),IF(C14*10000-INT(C14*10000)&gt;0.0001,"    (THIS VALUE CONTAINS MORE DECIMAL PLACES THAN DISPLAYED)",""))))</f>
        <v/>
      </c>
      <c r="H12" s="143"/>
      <c r="I12" s="143"/>
      <c r="J12" s="54">
        <f>IF(C12="",0,IF(C12&lt;0.01,1,0))</f>
        <v>0</v>
      </c>
      <c r="K12" s="43">
        <f>IF(C12&lt;&gt;"",1,0)</f>
        <v>0</v>
      </c>
      <c r="L12" s="43"/>
      <c r="M12" s="64"/>
      <c r="N12" s="88"/>
      <c r="O12" s="88"/>
      <c r="P12" s="151"/>
      <c r="Q12" s="40"/>
    </row>
    <row r="13" spans="2:17" ht="15" customHeight="1" x14ac:dyDescent="0.55000000000000004">
      <c r="B13" s="72"/>
      <c r="C13" s="84"/>
      <c r="D13" s="2" t="str">
        <f>IF(LEN(C13)&gt;6,"re-enter",IF(C13&gt;0.5,"HI cal",""))</f>
        <v/>
      </c>
      <c r="F13" s="141"/>
      <c r="G13" s="139" t="str">
        <f>IF(MIN(C11:C14)&lt;0.01,"",CONCATENATE("The average of the four values is  ",TEXT(D72,"0.000000")," g/dl."))</f>
        <v/>
      </c>
      <c r="H13" s="140"/>
      <c r="I13" s="140"/>
      <c r="J13" s="54">
        <f>IF(C13="",0,IF(C13&lt;0.01,1,0))</f>
        <v>0</v>
      </c>
      <c r="K13" s="43">
        <f>IF(C13&lt;&gt;"",1,0)</f>
        <v>0</v>
      </c>
      <c r="L13" s="43"/>
      <c r="M13" s="64"/>
      <c r="N13" s="88"/>
      <c r="O13" s="88"/>
      <c r="P13" s="151"/>
      <c r="Q13" s="40"/>
    </row>
    <row r="14" spans="2:17" ht="15" customHeight="1" thickBot="1" x14ac:dyDescent="0.6">
      <c r="B14" s="75"/>
      <c r="C14" s="85"/>
      <c r="D14" s="2" t="str">
        <f>IF(LEN(C14)&gt;6,"re-enter",IF(C14&gt;0.5,"HI cal",""))</f>
        <v/>
      </c>
      <c r="F14" s="141"/>
      <c r="G14" s="144" t="str">
        <f>IF(MIN(C11:C14)&lt;0.01,"",CONCATENATE("The ",D76*100,"% uncertainty is +/- ", TEXT(D77,"0.0000000"), " g/dl, at a 99.73 % level of confidence (k=3)."))</f>
        <v/>
      </c>
      <c r="H14" s="145"/>
      <c r="I14" s="145"/>
      <c r="J14" s="54">
        <f>IF(C14="",0,IF(C14&lt;0.01,1,0))</f>
        <v>0</v>
      </c>
      <c r="K14" s="43">
        <f>IF(C14&lt;&gt;"",1,0)</f>
        <v>0</v>
      </c>
      <c r="L14" s="43"/>
      <c r="M14" s="64"/>
      <c r="N14" s="88"/>
      <c r="O14" s="88"/>
      <c r="P14" s="151"/>
      <c r="Q14" s="40"/>
    </row>
    <row r="15" spans="2:17" x14ac:dyDescent="0.55000000000000004">
      <c r="B15" s="117"/>
      <c r="F15" s="141"/>
      <c r="G15" s="146" t="str">
        <f>IF(OR(MIN(C11:C14)&lt;0.01,SUM(K11:K14)&lt;&gt;4),"",IF(AND(MAX(D67:D70)&gt;D76,M30=""),"",IF(AND(MAX(D67:D70)&gt;D76,M30&lt;&gt;""),"The lowest value was used for reporting.",CONCATENATE("The ",IF(C8="serum","serum converted, ",""),"truncated average for reporting is ",IF(C8="serum",TEXT(F74,"0.00"),TEXT(D74,"0.00")),"  g/dl."))))</f>
        <v/>
      </c>
      <c r="H15" s="147"/>
      <c r="I15" s="147"/>
      <c r="J15" s="54"/>
      <c r="M15" s="64"/>
      <c r="N15" s="88"/>
      <c r="O15" s="91"/>
      <c r="P15" s="151"/>
      <c r="Q15" s="40"/>
    </row>
    <row r="16" spans="2:17" x14ac:dyDescent="0.55000000000000004">
      <c r="B16" s="117"/>
      <c r="C16" s="70" t="str">
        <f>IF(AND(C9&lt;&gt;"acetone",C17="x",SUM(K11:K14)&gt;0,SUM(J11:J14)=0),"'No alcohol' selected below conflicts with entered results!","")</f>
        <v/>
      </c>
      <c r="F16" s="141"/>
      <c r="G16" s="144" t="str">
        <f>IF(C8="serum",CONCATENATE("The serum to whole blood conversion calculation is:  ",TEXT(D72,"0.000000")," g/dl / 1.18 = ",TEXT(F72,"0.000000")," g/dl."),"")</f>
        <v/>
      </c>
      <c r="H16" s="145"/>
      <c r="I16" s="145"/>
      <c r="J16" s="54"/>
      <c r="M16" s="64"/>
      <c r="N16" s="88"/>
      <c r="O16" s="7"/>
      <c r="P16" s="151"/>
      <c r="Q16" s="40"/>
    </row>
    <row r="17" spans="2:17" x14ac:dyDescent="0.55000000000000004">
      <c r="B17" s="68" t="s">
        <v>42</v>
      </c>
      <c r="C17" s="86"/>
      <c r="D17" s="60" t="s">
        <v>43</v>
      </c>
      <c r="F17" s="98"/>
      <c r="M17" s="64"/>
      <c r="N17" s="7"/>
      <c r="O17" s="7"/>
      <c r="P17" s="151"/>
      <c r="Q17" s="40"/>
    </row>
    <row r="18" spans="2:17" x14ac:dyDescent="0.55000000000000004">
      <c r="M18" s="64"/>
      <c r="N18" s="7"/>
      <c r="O18" s="123"/>
      <c r="P18" s="151"/>
      <c r="Q18" s="40"/>
    </row>
    <row r="19" spans="2:17" x14ac:dyDescent="0.55000000000000004">
      <c r="B19" s="59" t="s">
        <v>85</v>
      </c>
      <c r="C19" s="38" t="str">
        <f>IFERROR(IF(B20="","",IF(VLOOKUP(B20,othervolid,1)=B20,"","+")),"+")</f>
        <v/>
      </c>
      <c r="E19" s="148" t="s">
        <v>82</v>
      </c>
      <c r="F19" s="148"/>
      <c r="G19" s="148"/>
      <c r="H19" s="148"/>
      <c r="I19" s="38" t="str">
        <f>IFERROR(IF(E20="","",IF(VLOOKUP(E20,othervolid,1)=E20,"","+")),"+")</f>
        <v/>
      </c>
      <c r="M19" s="64"/>
      <c r="N19" s="7"/>
      <c r="O19" s="7"/>
      <c r="P19" s="151"/>
      <c r="Q19" s="40"/>
    </row>
    <row r="20" spans="2:17" ht="15" customHeight="1" x14ac:dyDescent="0.55000000000000004">
      <c r="B20" s="158"/>
      <c r="C20" s="158"/>
      <c r="E20" s="171"/>
      <c r="F20" s="172"/>
      <c r="G20" s="172"/>
      <c r="H20" s="173"/>
      <c r="M20" s="64"/>
      <c r="N20" s="88"/>
      <c r="O20" s="7"/>
      <c r="P20" s="151"/>
      <c r="Q20" s="40"/>
    </row>
    <row r="21" spans="2:17" x14ac:dyDescent="0.55000000000000004">
      <c r="D21" s="99" t="str">
        <f>IF(AND(B20=E20,B20&lt;&gt;""),"The two entries above conflict with eachother!","")</f>
        <v/>
      </c>
      <c r="M21" s="64"/>
      <c r="N21" s="88"/>
      <c r="O21" s="7"/>
      <c r="P21" s="151"/>
      <c r="Q21" s="40"/>
    </row>
    <row r="22" spans="2:17" ht="15" customHeight="1" x14ac:dyDescent="0.55000000000000004">
      <c r="B22" s="38" t="s">
        <v>101</v>
      </c>
      <c r="E22" s="38" t="str">
        <f>IFERROR(IF(B23="","",IF(VLOOKUP(B23,statements_alpha,1)=B23,"","+")),"+")</f>
        <v/>
      </c>
      <c r="F22" s="39"/>
      <c r="G22" s="58"/>
      <c r="H22" s="58"/>
      <c r="I22" s="58"/>
      <c r="M22" s="64"/>
      <c r="N22" s="7"/>
      <c r="O22" s="7"/>
      <c r="P22" s="151"/>
      <c r="Q22" s="40"/>
    </row>
    <row r="23" spans="2:17" ht="15" customHeight="1" x14ac:dyDescent="0.55000000000000004">
      <c r="B23" s="152"/>
      <c r="C23" s="153"/>
      <c r="D23" s="153"/>
      <c r="E23" s="153"/>
      <c r="F23" s="153"/>
      <c r="G23" s="153"/>
      <c r="H23" s="153"/>
      <c r="I23" s="154"/>
      <c r="M23" s="64"/>
      <c r="N23" s="149" t="s">
        <v>98</v>
      </c>
      <c r="O23" s="134"/>
      <c r="P23" s="150"/>
      <c r="Q23" s="40"/>
    </row>
    <row r="24" spans="2:17" x14ac:dyDescent="0.55000000000000004">
      <c r="B24" s="155"/>
      <c r="C24" s="156"/>
      <c r="D24" s="156"/>
      <c r="E24" s="156"/>
      <c r="F24" s="156"/>
      <c r="G24" s="156"/>
      <c r="H24" s="156"/>
      <c r="I24" s="157"/>
      <c r="M24" s="64"/>
      <c r="N24" s="107"/>
      <c r="O24" s="108"/>
      <c r="P24" s="109"/>
      <c r="Q24" s="40"/>
    </row>
    <row r="25" spans="2:17" x14ac:dyDescent="0.55000000000000004">
      <c r="F25" s="7"/>
      <c r="G25" s="58"/>
      <c r="H25" s="58"/>
      <c r="I25" s="58"/>
      <c r="M25" s="64"/>
      <c r="N25" s="7"/>
      <c r="O25" s="177" t="str">
        <f>IF(B27="","",RIGHT(B27,LEN(B27)-48))</f>
        <v/>
      </c>
      <c r="P25" s="177"/>
      <c r="Q25" s="40"/>
    </row>
    <row r="26" spans="2:17" ht="15" customHeight="1" x14ac:dyDescent="0.55000000000000004">
      <c r="B26" s="111" t="s">
        <v>102</v>
      </c>
      <c r="C26" s="38" t="str">
        <f>IFERROR(IF(B27="","",IF(VLOOKUP(B27,dispositions_alpha,1)=B27,"","+")),"+")</f>
        <v/>
      </c>
      <c r="M26" s="64"/>
      <c r="N26" s="7"/>
      <c r="O26" s="177"/>
      <c r="P26" s="177"/>
      <c r="Q26" s="40"/>
    </row>
    <row r="27" spans="2:17" x14ac:dyDescent="0.55000000000000004">
      <c r="B27" s="168"/>
      <c r="C27" s="169"/>
      <c r="D27" s="169"/>
      <c r="E27" s="169"/>
      <c r="F27" s="169"/>
      <c r="G27" s="169"/>
      <c r="H27" s="169"/>
      <c r="I27" s="170"/>
      <c r="M27" s="64"/>
      <c r="N27" s="7"/>
      <c r="O27" s="7"/>
      <c r="P27" s="7"/>
      <c r="Q27" s="40"/>
    </row>
    <row r="28" spans="2:17" x14ac:dyDescent="0.55000000000000004">
      <c r="M28" s="64"/>
      <c r="N28" s="176" t="s">
        <v>99</v>
      </c>
      <c r="O28" s="176"/>
      <c r="P28" s="176"/>
      <c r="Q28" s="40"/>
    </row>
    <row r="29" spans="2:17" ht="15" customHeight="1" x14ac:dyDescent="0.55000000000000004">
      <c r="B29" s="42" t="s">
        <v>28</v>
      </c>
      <c r="C29" s="102"/>
      <c r="D29" s="102"/>
      <c r="E29" s="102"/>
      <c r="F29" s="102"/>
      <c r="G29" s="102"/>
      <c r="H29" s="102"/>
      <c r="I29" s="102"/>
      <c r="N29" s="79"/>
      <c r="O29" s="79"/>
      <c r="P29" s="79"/>
    </row>
    <row r="30" spans="2:17" x14ac:dyDescent="0.55000000000000004">
      <c r="B30" s="179"/>
      <c r="C30" s="180"/>
      <c r="D30" s="180"/>
      <c r="E30" s="180"/>
      <c r="F30" s="180"/>
      <c r="G30" s="180"/>
      <c r="H30" s="180"/>
      <c r="I30" s="181"/>
      <c r="M30" s="130"/>
      <c r="N30" s="178" t="str">
        <f>IF(AND(MAX(D67:D70)&gt;D76,SUM(K11:K14)=4),"&lt;- If this is a second set of values for the case, and both sets have an unacceptable deviation from the mean, enter the lowest value in the cell to the left (gm/dL).","")</f>
        <v/>
      </c>
      <c r="O30" s="178"/>
      <c r="P30" s="178"/>
    </row>
    <row r="31" spans="2:17" ht="15" customHeight="1" x14ac:dyDescent="0.55000000000000004">
      <c r="B31" s="182"/>
      <c r="C31" s="183"/>
      <c r="D31" s="183"/>
      <c r="E31" s="183"/>
      <c r="F31" s="183"/>
      <c r="G31" s="183"/>
      <c r="H31" s="183"/>
      <c r="I31" s="184"/>
      <c r="N31" s="178"/>
      <c r="O31" s="178"/>
      <c r="P31" s="178"/>
    </row>
    <row r="32" spans="2:17" x14ac:dyDescent="0.55000000000000004">
      <c r="B32" s="182"/>
      <c r="C32" s="183"/>
      <c r="D32" s="183"/>
      <c r="E32" s="183"/>
      <c r="F32" s="183"/>
      <c r="G32" s="183"/>
      <c r="H32" s="183"/>
      <c r="I32" s="184"/>
      <c r="M32" s="5"/>
    </row>
    <row r="33" spans="2:9" x14ac:dyDescent="0.55000000000000004">
      <c r="B33" s="182"/>
      <c r="C33" s="183"/>
      <c r="D33" s="183"/>
      <c r="E33" s="183"/>
      <c r="F33" s="183"/>
      <c r="G33" s="183"/>
      <c r="H33" s="183"/>
      <c r="I33" s="184"/>
    </row>
    <row r="34" spans="2:9" x14ac:dyDescent="0.55000000000000004">
      <c r="B34" s="182"/>
      <c r="C34" s="183"/>
      <c r="D34" s="183"/>
      <c r="E34" s="183"/>
      <c r="F34" s="183"/>
      <c r="G34" s="183"/>
      <c r="H34" s="183"/>
      <c r="I34" s="184"/>
    </row>
    <row r="35" spans="2:9" x14ac:dyDescent="0.55000000000000004">
      <c r="B35" s="182"/>
      <c r="C35" s="183"/>
      <c r="D35" s="183"/>
      <c r="E35" s="183"/>
      <c r="F35" s="183"/>
      <c r="G35" s="183"/>
      <c r="H35" s="183"/>
      <c r="I35" s="184"/>
    </row>
    <row r="36" spans="2:9" x14ac:dyDescent="0.55000000000000004">
      <c r="B36" s="182"/>
      <c r="C36" s="183"/>
      <c r="D36" s="183"/>
      <c r="E36" s="183"/>
      <c r="F36" s="183"/>
      <c r="G36" s="183"/>
      <c r="H36" s="183"/>
      <c r="I36" s="184"/>
    </row>
    <row r="37" spans="2:9" x14ac:dyDescent="0.55000000000000004">
      <c r="B37" s="182"/>
      <c r="C37" s="183"/>
      <c r="D37" s="183"/>
      <c r="E37" s="183"/>
      <c r="F37" s="183"/>
      <c r="G37" s="183"/>
      <c r="H37" s="183"/>
      <c r="I37" s="184"/>
    </row>
    <row r="38" spans="2:9" x14ac:dyDescent="0.55000000000000004">
      <c r="B38" s="185"/>
      <c r="C38" s="186"/>
      <c r="D38" s="186"/>
      <c r="E38" s="186"/>
      <c r="F38" s="186"/>
      <c r="G38" s="186"/>
      <c r="H38" s="186"/>
      <c r="I38" s="187"/>
    </row>
    <row r="40" spans="2:9" x14ac:dyDescent="0.55000000000000004">
      <c r="B40" s="7" t="s">
        <v>103</v>
      </c>
    </row>
    <row r="41" spans="2:9" ht="15" customHeight="1" x14ac:dyDescent="0.55000000000000004">
      <c r="B41" s="159" t="str">
        <f>CONCATENATE(IF(B90="","",B90&amp;CHAR(10)&amp;CHAR(10)),IF(B23="","","- "&amp;B23&amp;CHAR(10)&amp;CHAR(10)))</f>
        <v/>
      </c>
      <c r="C41" s="160"/>
      <c r="D41" s="160"/>
      <c r="E41" s="160"/>
      <c r="F41" s="160"/>
      <c r="G41" s="160"/>
      <c r="H41" s="160"/>
      <c r="I41" s="161"/>
    </row>
    <row r="42" spans="2:9" x14ac:dyDescent="0.55000000000000004">
      <c r="B42" s="162"/>
      <c r="C42" s="163"/>
      <c r="D42" s="163"/>
      <c r="E42" s="163"/>
      <c r="F42" s="163"/>
      <c r="G42" s="163"/>
      <c r="H42" s="163"/>
      <c r="I42" s="164"/>
    </row>
    <row r="43" spans="2:9" x14ac:dyDescent="0.55000000000000004">
      <c r="B43" s="162"/>
      <c r="C43" s="163"/>
      <c r="D43" s="163"/>
      <c r="E43" s="163"/>
      <c r="F43" s="163"/>
      <c r="G43" s="163"/>
      <c r="H43" s="163"/>
      <c r="I43" s="164"/>
    </row>
    <row r="44" spans="2:9" x14ac:dyDescent="0.55000000000000004">
      <c r="B44" s="162"/>
      <c r="C44" s="163"/>
      <c r="D44" s="163"/>
      <c r="E44" s="163"/>
      <c r="F44" s="163"/>
      <c r="G44" s="163"/>
      <c r="H44" s="163"/>
      <c r="I44" s="164"/>
    </row>
    <row r="45" spans="2:9" x14ac:dyDescent="0.55000000000000004">
      <c r="B45" s="162"/>
      <c r="C45" s="163"/>
      <c r="D45" s="163"/>
      <c r="E45" s="163"/>
      <c r="F45" s="163"/>
      <c r="G45" s="163"/>
      <c r="H45" s="163"/>
      <c r="I45" s="164"/>
    </row>
    <row r="46" spans="2:9" x14ac:dyDescent="0.55000000000000004">
      <c r="B46" s="162"/>
      <c r="C46" s="163"/>
      <c r="D46" s="163"/>
      <c r="E46" s="163"/>
      <c r="F46" s="163"/>
      <c r="G46" s="163"/>
      <c r="H46" s="163"/>
      <c r="I46" s="164"/>
    </row>
    <row r="47" spans="2:9" x14ac:dyDescent="0.55000000000000004">
      <c r="B47" s="162"/>
      <c r="C47" s="163"/>
      <c r="D47" s="163"/>
      <c r="E47" s="163"/>
      <c r="F47" s="163"/>
      <c r="G47" s="163"/>
      <c r="H47" s="163"/>
      <c r="I47" s="164"/>
    </row>
    <row r="48" spans="2:9" x14ac:dyDescent="0.55000000000000004">
      <c r="B48" s="162"/>
      <c r="C48" s="163"/>
      <c r="D48" s="163"/>
      <c r="E48" s="163"/>
      <c r="F48" s="163"/>
      <c r="G48" s="163"/>
      <c r="H48" s="163"/>
      <c r="I48" s="164"/>
    </row>
    <row r="49" spans="2:12" x14ac:dyDescent="0.55000000000000004">
      <c r="B49" s="162"/>
      <c r="C49" s="163"/>
      <c r="D49" s="163"/>
      <c r="E49" s="163"/>
      <c r="F49" s="163"/>
      <c r="G49" s="163"/>
      <c r="H49" s="163"/>
      <c r="I49" s="164"/>
    </row>
    <row r="50" spans="2:12" x14ac:dyDescent="0.55000000000000004">
      <c r="B50" s="162"/>
      <c r="C50" s="163"/>
      <c r="D50" s="163"/>
      <c r="E50" s="163"/>
      <c r="F50" s="163"/>
      <c r="G50" s="163"/>
      <c r="H50" s="163"/>
      <c r="I50" s="164"/>
    </row>
    <row r="51" spans="2:12" x14ac:dyDescent="0.55000000000000004">
      <c r="B51" s="162"/>
      <c r="C51" s="163"/>
      <c r="D51" s="163"/>
      <c r="E51" s="163"/>
      <c r="F51" s="163"/>
      <c r="G51" s="163"/>
      <c r="H51" s="163"/>
      <c r="I51" s="164"/>
    </row>
    <row r="52" spans="2:12" x14ac:dyDescent="0.55000000000000004">
      <c r="B52" s="162"/>
      <c r="C52" s="163"/>
      <c r="D52" s="163"/>
      <c r="E52" s="163"/>
      <c r="F52" s="163"/>
      <c r="G52" s="163"/>
      <c r="H52" s="163"/>
      <c r="I52" s="164"/>
    </row>
    <row r="53" spans="2:12" x14ac:dyDescent="0.55000000000000004">
      <c r="B53" s="162"/>
      <c r="C53" s="163"/>
      <c r="D53" s="163"/>
      <c r="E53" s="163"/>
      <c r="F53" s="163"/>
      <c r="G53" s="163"/>
      <c r="H53" s="163"/>
      <c r="I53" s="164"/>
    </row>
    <row r="54" spans="2:12" x14ac:dyDescent="0.55000000000000004">
      <c r="B54" s="162"/>
      <c r="C54" s="163"/>
      <c r="D54" s="163"/>
      <c r="E54" s="163"/>
      <c r="F54" s="163"/>
      <c r="G54" s="163"/>
      <c r="H54" s="163"/>
      <c r="I54" s="164"/>
    </row>
    <row r="55" spans="2:12" x14ac:dyDescent="0.55000000000000004">
      <c r="B55" s="165"/>
      <c r="C55" s="166"/>
      <c r="D55" s="166"/>
      <c r="E55" s="166"/>
      <c r="F55" s="166"/>
      <c r="G55" s="166"/>
      <c r="H55" s="166"/>
      <c r="I55" s="167"/>
    </row>
    <row r="56" spans="2:12" x14ac:dyDescent="0.55000000000000004">
      <c r="B56" s="103"/>
      <c r="C56" s="103"/>
      <c r="D56" s="103"/>
      <c r="E56" s="103"/>
      <c r="F56" s="103"/>
      <c r="G56" s="103"/>
      <c r="H56" s="103"/>
      <c r="I56" s="103"/>
    </row>
    <row r="57" spans="2:12" x14ac:dyDescent="0.55000000000000004">
      <c r="B57" s="104" t="s">
        <v>112</v>
      </c>
      <c r="C57" s="103"/>
      <c r="D57" s="103"/>
      <c r="E57" s="103"/>
      <c r="F57" s="103"/>
      <c r="G57" s="103"/>
      <c r="H57" s="103"/>
      <c r="I57" s="103"/>
    </row>
    <row r="59" spans="2:12" x14ac:dyDescent="0.55000000000000004">
      <c r="B59" s="42" t="str">
        <f>'1'!B59</f>
        <v>Form template approved by Toxicology Technical Leader Wayne Lewallen on 11/14/2019.</v>
      </c>
    </row>
    <row r="60" spans="2:12" x14ac:dyDescent="0.55000000000000004">
      <c r="B60" s="42"/>
    </row>
    <row r="61" spans="2:12" x14ac:dyDescent="0.55000000000000004">
      <c r="B61" s="42"/>
      <c r="L61" s="119"/>
    </row>
    <row r="62" spans="2:12" x14ac:dyDescent="0.55000000000000004">
      <c r="B62" s="42"/>
      <c r="I62" s="8"/>
      <c r="L62" s="119" t="s">
        <v>118</v>
      </c>
    </row>
    <row r="63" spans="2:12" x14ac:dyDescent="0.55000000000000004">
      <c r="I63" s="131"/>
    </row>
    <row r="64" spans="2:12" x14ac:dyDescent="0.55000000000000004">
      <c r="I64" s="7"/>
    </row>
    <row r="65" spans="1:7" hidden="1" x14ac:dyDescent="0.55000000000000004">
      <c r="B65" s="44" t="s">
        <v>29</v>
      </c>
    </row>
    <row r="66" spans="1:7" hidden="1" x14ac:dyDescent="0.55000000000000004">
      <c r="B66" s="21" t="s">
        <v>41</v>
      </c>
      <c r="C66" s="46" t="s">
        <v>3</v>
      </c>
      <c r="D66" s="45"/>
    </row>
    <row r="67" spans="1:7" hidden="1" x14ac:dyDescent="0.55000000000000004">
      <c r="B67" s="47">
        <f>C11</f>
        <v>0</v>
      </c>
      <c r="C67" s="9" t="e">
        <f>ABS(C11-D$72)</f>
        <v>#DIV/0!</v>
      </c>
      <c r="D67" s="16" t="str">
        <f>IFERROR(C67/$D$72,"")</f>
        <v/>
      </c>
    </row>
    <row r="68" spans="1:7" hidden="1" x14ac:dyDescent="0.55000000000000004">
      <c r="B68" s="47">
        <f>C12</f>
        <v>0</v>
      </c>
      <c r="C68" s="10" t="e">
        <f>ABS(C12-D$72)</f>
        <v>#DIV/0!</v>
      </c>
      <c r="D68" s="16" t="str">
        <f t="shared" ref="D68:D70" si="0">IFERROR(C68/$D$72,"")</f>
        <v/>
      </c>
    </row>
    <row r="69" spans="1:7" hidden="1" x14ac:dyDescent="0.55000000000000004">
      <c r="B69" s="47">
        <f>C13</f>
        <v>0</v>
      </c>
      <c r="C69" s="10" t="e">
        <f>ABS(C13-D$72)</f>
        <v>#DIV/0!</v>
      </c>
      <c r="D69" s="16" t="str">
        <f t="shared" si="0"/>
        <v/>
      </c>
    </row>
    <row r="70" spans="1:7" hidden="1" x14ac:dyDescent="0.55000000000000004">
      <c r="B70" s="47">
        <f>C14</f>
        <v>0</v>
      </c>
      <c r="C70" s="10" t="e">
        <f>ABS(C14-D$72)</f>
        <v>#DIV/0!</v>
      </c>
      <c r="D70" s="16" t="str">
        <f t="shared" si="0"/>
        <v/>
      </c>
    </row>
    <row r="71" spans="1:7" hidden="1" x14ac:dyDescent="0.55000000000000004">
      <c r="F71" s="38" t="s">
        <v>77</v>
      </c>
    </row>
    <row r="72" spans="1:7" hidden="1" x14ac:dyDescent="0.55000000000000004">
      <c r="C72" s="38" t="s">
        <v>0</v>
      </c>
      <c r="D72" s="6" t="e">
        <f>AVERAGE(C11:C14)</f>
        <v>#DIV/0!</v>
      </c>
      <c r="E72" s="38" t="s">
        <v>10</v>
      </c>
      <c r="F72" s="37" t="e">
        <f>D72/1.18</f>
        <v>#DIV/0!</v>
      </c>
      <c r="G72" s="38" t="s">
        <v>10</v>
      </c>
    </row>
    <row r="73" spans="1:7" hidden="1" x14ac:dyDescent="0.55000000000000004">
      <c r="C73" s="55" t="s">
        <v>4</v>
      </c>
      <c r="D73" s="3" t="e">
        <f>TEXT(INT(D72*100)/100,"0.00")</f>
        <v>#DIV/0!</v>
      </c>
      <c r="E73" s="38" t="s">
        <v>10</v>
      </c>
      <c r="F73" s="3" t="e">
        <f>TEXT(INT(F72*100)/100,"0.00")</f>
        <v>#DIV/0!</v>
      </c>
      <c r="G73" s="38" t="s">
        <v>10</v>
      </c>
    </row>
    <row r="74" spans="1:7" hidden="1" x14ac:dyDescent="0.55000000000000004">
      <c r="C74" s="8" t="s">
        <v>1</v>
      </c>
      <c r="D74" s="4" t="str">
        <f>IF(MIN(C11:C14)&lt;0.01,"0.00",D73)</f>
        <v>0.00</v>
      </c>
      <c r="E74" s="38" t="s">
        <v>10</v>
      </c>
      <c r="F74" s="4" t="str">
        <f>IF(MIN(C11:C14)&lt;0.01,"0.00",F73)</f>
        <v>0.00</v>
      </c>
      <c r="G74" s="38" t="s">
        <v>10</v>
      </c>
    </row>
    <row r="75" spans="1:7" hidden="1" x14ac:dyDescent="0.55000000000000004"/>
    <row r="76" spans="1:7" hidden="1" x14ac:dyDescent="0.55000000000000004">
      <c r="C76" s="174" t="s">
        <v>2</v>
      </c>
      <c r="D76" s="56">
        <f>VLOOKUP(C9,Ranges!G9:H12,2)</f>
        <v>0.04</v>
      </c>
    </row>
    <row r="77" spans="1:7" hidden="1" x14ac:dyDescent="0.55000000000000004">
      <c r="B77" s="58"/>
      <c r="C77" s="175"/>
      <c r="D77" s="57" t="e">
        <f>D76*D72</f>
        <v>#DIV/0!</v>
      </c>
      <c r="F77" s="1"/>
    </row>
    <row r="78" spans="1:7" hidden="1" x14ac:dyDescent="0.55000000000000004">
      <c r="B78" s="58"/>
      <c r="C78" s="65"/>
      <c r="D78" s="66"/>
      <c r="F78" s="1"/>
    </row>
    <row r="79" spans="1:7" hidden="1" x14ac:dyDescent="0.55000000000000004">
      <c r="B79" s="11" t="s">
        <v>76</v>
      </c>
      <c r="C79" s="11"/>
    </row>
    <row r="80" spans="1:7" hidden="1" x14ac:dyDescent="0.55000000000000004">
      <c r="A80" s="64"/>
      <c r="B80" s="38" t="s">
        <v>78</v>
      </c>
      <c r="C80" s="63" t="str">
        <f>IF(OR(SUM(J11:J14)&gt;0,MAX(D67:D70)&gt;D76,C8="serum"),"",IF(D74="0.00","",CONCATENATE("The measured ",C8," acetone concentration is ",TEXT(TRUNC(D72,3),"0.000")," +/- ",IF(INT(D72*D76*10000)&lt;5,"0.001",TEXT(D72*D76,"0.000"))," grams per 100 milliliters, at a coverage probability of 99.7%.  ",CHAR(10),CHAR(10))))</f>
        <v/>
      </c>
    </row>
    <row r="81" spans="1:9" hidden="1" x14ac:dyDescent="0.55000000000000004">
      <c r="A81" s="64"/>
      <c r="B81" s="38" t="s">
        <v>79</v>
      </c>
      <c r="C81" s="63" t="str">
        <f>CONCATENATE("The ",C8," alcohol concentration is 0.00 grams of alcohol per 100 milliliters, as defined by NCGS 20-4.01 (1b).  ",IF(AND(B20="",E20="",C9&lt;&gt;"acetone"),C86,CHAR(10)&amp;CHAR(10)))</f>
        <v>The blood alcohol concentration is 0.00 grams of alcohol per 100 milliliters, as defined by NCGS 20-4.01 (1b).    (Analysis performed using HS-GC.)</v>
      </c>
    </row>
    <row r="82" spans="1:9" hidden="1" x14ac:dyDescent="0.55000000000000004">
      <c r="A82" s="64"/>
      <c r="B82" s="38" t="s">
        <v>80</v>
      </c>
      <c r="C82" s="63" t="str">
        <f>IFERROR(IF(AND(SUM(J11:J14)=0,MAX(D67:D70)&gt;D76),"",IF(C8="serum",CONCATENATE("The blood ",C9," concentration is ",TEXT(F74,"0.00")," grams of alcohol per 100 milliliters, as defined by NCGS 20-4.01 (1b).  The reported blood alcohol concentration is a calculated value resulting from a converted serum alcohol concentration.  The measured serum ",C9," concentration is ",TEXT(TRUNC(D72,3),"0.000")," +/- ",IF(INT(D72*D76*10000)&lt;5,"0.001",TEXT(D72*D76,"0.000"))," grams of alcohol per 100 milliliters, at a coverage probability of 99.7%.",IF(AND(B20="",E20=""),C86,CHAR(10)&amp;CHAR(10))),"")),"")</f>
        <v/>
      </c>
    </row>
    <row r="83" spans="1:9" hidden="1" x14ac:dyDescent="0.55000000000000004">
      <c r="A83" s="64"/>
      <c r="B83" s="38" t="s">
        <v>81</v>
      </c>
      <c r="C83" s="63" t="str">
        <f>IFERROR(IF(AND(SUM(J11:J14)=0,MAX(D67:D70)&gt;D76,SUM(K11:K14)=4,M30&lt;&gt;""),CONCATENATE("The ",C8," ",C9," concentration is ",TEXT(INT(M30*100)/100,"0.00")," grams of alcohol per 100 milliliters, as defined by NCGS 20-4.01 (1b)."),IF(AND(SUM(J11:J14)=0,MAX(D67:D70)&gt;D76),"",CONCATENATE("The ",C8," ",C9," concentration is ",TEXT(D74,"0.00")," grams of alcohol per 100 milliliters, as defined by NCGS 20-4.01 (1b).","  The measured ",C8," ",C9," concentration is ",TEXT(TRUNC(D72,3),"0.000")," +/- ",IF(INT(D72*D76*10000)&lt;5,"0.001",TEXT(D72*D76,"0.000"))," grams of alcohol per 100 milliliters, at a coverage probability of 99.7%.  ",IF(AND(B20="",E20=""),C86,CHAR(10)&amp;CHAR(10))))),"")</f>
        <v/>
      </c>
    </row>
    <row r="84" spans="1:9" hidden="1" x14ac:dyDescent="0.55000000000000004">
      <c r="A84" s="64"/>
      <c r="B84" s="38" t="s">
        <v>83</v>
      </c>
      <c r="C84" s="63" t="str">
        <f>CONCATENATE("Analysis confirmed the presence of the following substance: ",B20,".  ",CHAR(10),CHAR(10))</f>
        <v xml:space="preserve">Analysis confirmed the presence of the following substance: .  
</v>
      </c>
    </row>
    <row r="85" spans="1:9" hidden="1" x14ac:dyDescent="0.55000000000000004">
      <c r="A85" s="64"/>
      <c r="B85" s="67" t="s">
        <v>84</v>
      </c>
      <c r="C85" s="54" t="str">
        <f>CONCATENATE("Analysis did not confirm the presence of the following: ",E20,".  ",CHAR(10),CHAR(10))</f>
        <v xml:space="preserve">Analysis did not confirm the presence of the following: .  
</v>
      </c>
    </row>
    <row r="86" spans="1:9" hidden="1" x14ac:dyDescent="0.55000000000000004">
      <c r="A86" s="64"/>
      <c r="B86" s="78" t="s">
        <v>90</v>
      </c>
      <c r="C86" s="101" t="s">
        <v>111</v>
      </c>
    </row>
    <row r="87" spans="1:9" hidden="1" x14ac:dyDescent="0.55000000000000004"/>
    <row r="88" spans="1:9" hidden="1" x14ac:dyDescent="0.55000000000000004"/>
    <row r="89" spans="1:9" hidden="1" x14ac:dyDescent="0.55000000000000004">
      <c r="B89" s="38" t="s">
        <v>100</v>
      </c>
      <c r="E89" s="90"/>
    </row>
    <row r="90" spans="1:9" hidden="1" x14ac:dyDescent="0.55000000000000004">
      <c r="B90" s="159" t="str">
        <f>CONCATENATE(IF(AND(C8&lt;&gt;"serum",C9="acetone"),"- "&amp;C80,""),IF(OR(C17="x",AND(C9&lt;&gt;"acetone",SUM(J11:J14)&gt;0)),"- "&amp;C81,""),IF(AND(SUM(K11:K14)&gt;1,C8&lt;&gt;"serum",C9&lt;&gt;"acetone",C17&lt;&gt;"x",SUM(J11:J14)=0),"- "&amp;C83,""),IF(AND(C8="serum",C17&lt;&gt;"x",SUM(J11:J14)=0),"- "&amp;C82,""),IF(B20&lt;&gt;"","- "&amp;C84,""),IF(E20&lt;&gt;"","- "&amp;C85,""),IF(OR(B20&lt;&gt;"",E20&lt;&gt;"",AND(C9="acetone",C8&lt;&gt;"serum")),C86,""))</f>
        <v/>
      </c>
      <c r="C90" s="160"/>
      <c r="D90" s="160"/>
      <c r="E90" s="160"/>
      <c r="F90" s="160"/>
      <c r="G90" s="160"/>
      <c r="H90" s="160"/>
      <c r="I90" s="161"/>
    </row>
    <row r="91" spans="1:9" hidden="1" x14ac:dyDescent="0.55000000000000004">
      <c r="B91" s="162"/>
      <c r="C91" s="163"/>
      <c r="D91" s="163"/>
      <c r="E91" s="163"/>
      <c r="F91" s="163"/>
      <c r="G91" s="163"/>
      <c r="H91" s="163"/>
      <c r="I91" s="164"/>
    </row>
    <row r="92" spans="1:9" hidden="1" x14ac:dyDescent="0.55000000000000004">
      <c r="B92" s="162"/>
      <c r="C92" s="163"/>
      <c r="D92" s="163"/>
      <c r="E92" s="163"/>
      <c r="F92" s="163"/>
      <c r="G92" s="163"/>
      <c r="H92" s="163"/>
      <c r="I92" s="164"/>
    </row>
    <row r="93" spans="1:9" hidden="1" x14ac:dyDescent="0.55000000000000004">
      <c r="B93" s="162"/>
      <c r="C93" s="163"/>
      <c r="D93" s="163"/>
      <c r="E93" s="163"/>
      <c r="F93" s="163"/>
      <c r="G93" s="163"/>
      <c r="H93" s="163"/>
      <c r="I93" s="164"/>
    </row>
    <row r="94" spans="1:9" hidden="1" x14ac:dyDescent="0.55000000000000004">
      <c r="B94" s="162"/>
      <c r="C94" s="163"/>
      <c r="D94" s="163"/>
      <c r="E94" s="163"/>
      <c r="F94" s="163"/>
      <c r="G94" s="163"/>
      <c r="H94" s="163"/>
      <c r="I94" s="164"/>
    </row>
    <row r="95" spans="1:9" hidden="1" x14ac:dyDescent="0.55000000000000004">
      <c r="B95" s="162"/>
      <c r="C95" s="163"/>
      <c r="D95" s="163"/>
      <c r="E95" s="163"/>
      <c r="F95" s="163"/>
      <c r="G95" s="163"/>
      <c r="H95" s="163"/>
      <c r="I95" s="164"/>
    </row>
    <row r="96" spans="1:9" hidden="1" x14ac:dyDescent="0.55000000000000004">
      <c r="B96" s="162"/>
      <c r="C96" s="163"/>
      <c r="D96" s="163"/>
      <c r="E96" s="163"/>
      <c r="F96" s="163"/>
      <c r="G96" s="163"/>
      <c r="H96" s="163"/>
      <c r="I96" s="164"/>
    </row>
    <row r="97" spans="2:9" hidden="1" x14ac:dyDescent="0.55000000000000004">
      <c r="B97" s="162"/>
      <c r="C97" s="163"/>
      <c r="D97" s="163"/>
      <c r="E97" s="163"/>
      <c r="F97" s="163"/>
      <c r="G97" s="163"/>
      <c r="H97" s="163"/>
      <c r="I97" s="164"/>
    </row>
    <row r="98" spans="2:9" hidden="1" x14ac:dyDescent="0.55000000000000004">
      <c r="B98" s="162"/>
      <c r="C98" s="163"/>
      <c r="D98" s="163"/>
      <c r="E98" s="163"/>
      <c r="F98" s="163"/>
      <c r="G98" s="163"/>
      <c r="H98" s="163"/>
      <c r="I98" s="164"/>
    </row>
    <row r="99" spans="2:9" hidden="1" x14ac:dyDescent="0.55000000000000004">
      <c r="B99" s="165"/>
      <c r="C99" s="166"/>
      <c r="D99" s="166"/>
      <c r="E99" s="166"/>
      <c r="F99" s="166"/>
      <c r="G99" s="166"/>
      <c r="H99" s="166"/>
      <c r="I99" s="167"/>
    </row>
    <row r="100" spans="2:9" hidden="1" x14ac:dyDescent="0.55000000000000004"/>
  </sheetData>
  <sheetProtection algorithmName="SHA-512" hashValue="HtEJuoQsV5YN9fLMT+XO2d9DPuPq9TR+o0/aw82/4fta9wfgggkfXliddiJKTbPRqlWm7rxGzhzKvVJORsfoLg==" saltValue="GELkV4472v3iJw3xJMVw/Q==" spinCount="100000" sheet="1" objects="1" scenarios="1"/>
  <mergeCells count="29">
    <mergeCell ref="B1:F1"/>
    <mergeCell ref="E4:F4"/>
    <mergeCell ref="E5:F5"/>
    <mergeCell ref="N7:P7"/>
    <mergeCell ref="F8:F16"/>
    <mergeCell ref="G8:I8"/>
    <mergeCell ref="N8:P8"/>
    <mergeCell ref="G9:I9"/>
    <mergeCell ref="G10:I10"/>
    <mergeCell ref="G11:I11"/>
    <mergeCell ref="B27:I27"/>
    <mergeCell ref="P11:P22"/>
    <mergeCell ref="G12:I12"/>
    <mergeCell ref="G13:I13"/>
    <mergeCell ref="G14:I14"/>
    <mergeCell ref="G15:I15"/>
    <mergeCell ref="G16:I16"/>
    <mergeCell ref="E19:H19"/>
    <mergeCell ref="B20:C20"/>
    <mergeCell ref="E20:H20"/>
    <mergeCell ref="B23:I24"/>
    <mergeCell ref="N23:P23"/>
    <mergeCell ref="O25:P26"/>
    <mergeCell ref="N28:P28"/>
    <mergeCell ref="B30:I38"/>
    <mergeCell ref="B41:I55"/>
    <mergeCell ref="C76:C77"/>
    <mergeCell ref="B90:I99"/>
    <mergeCell ref="N30:P31"/>
  </mergeCells>
  <conditionalFormatting sqref="C67:C70">
    <cfRule type="expression" dxfId="529" priority="8">
      <formula>ABS(C11-$D$72)&gt;$D$77</formula>
    </cfRule>
  </conditionalFormatting>
  <conditionalFormatting sqref="B26">
    <cfRule type="expression" dxfId="528" priority="9">
      <formula>B27=""</formula>
    </cfRule>
  </conditionalFormatting>
  <conditionalFormatting sqref="B4">
    <cfRule type="expression" dxfId="527" priority="7">
      <formula>$B$5=""</formula>
    </cfRule>
  </conditionalFormatting>
  <conditionalFormatting sqref="C4">
    <cfRule type="expression" dxfId="526" priority="6">
      <formula>$C$5=""</formula>
    </cfRule>
  </conditionalFormatting>
  <conditionalFormatting sqref="E4:F4">
    <cfRule type="expression" dxfId="525" priority="5">
      <formula>$E$5=""</formula>
    </cfRule>
  </conditionalFormatting>
  <conditionalFormatting sqref="H4">
    <cfRule type="expression" dxfId="524" priority="4">
      <formula>$H$5=""</formula>
    </cfRule>
  </conditionalFormatting>
  <conditionalFormatting sqref="C8">
    <cfRule type="expression" dxfId="523" priority="3">
      <formula>$C$8&lt;&gt;"blood"</formula>
    </cfRule>
  </conditionalFormatting>
  <conditionalFormatting sqref="C9">
    <cfRule type="expression" dxfId="522" priority="2">
      <formula>$C$9&lt;&gt;"ethanol"</formula>
    </cfRule>
  </conditionalFormatting>
  <conditionalFormatting sqref="M30">
    <cfRule type="expression" dxfId="521" priority="1">
      <formula>N30&lt;&gt;""</formula>
    </cfRule>
  </conditionalFormatting>
  <conditionalFormatting sqref="G9:G12">
    <cfRule type="expression" dxfId="520" priority="70">
      <formula>AND(SUM(J$11:J$14)=0,D67&gt;$D$76)</formula>
    </cfRule>
  </conditionalFormatting>
  <dataValidations count="8">
    <dataValidation type="list" errorStyle="warning" allowBlank="1" showErrorMessage="1" errorTitle="Custom entry" error="You have customized this field." sqref="B27:I27" xr:uid="{00000000-0002-0000-0D00-000000000000}">
      <formula1>dispositions</formula1>
    </dataValidation>
    <dataValidation type="textLength" errorStyle="warning" operator="equal" allowBlank="1" showInputMessage="1" showErrorMessage="1" errorTitle="Case Number Length Error?" error="The length of the case number should be 10 characters." sqref="B5" xr:uid="{00000000-0002-0000-0D00-000001000000}">
      <formula1>10</formula1>
    </dataValidation>
    <dataValidation type="list" errorStyle="warning" allowBlank="1" showInputMessage="1" showErrorMessage="1" errorTitle="Custom Entry" error="You have entered a selection not in the drop-down list.  " sqref="E20" xr:uid="{00000000-0002-0000-0D00-000002000000}">
      <formula1>othervolid</formula1>
    </dataValidation>
    <dataValidation type="list" errorStyle="warning" allowBlank="1" showErrorMessage="1" errorTitle="Custom entry" error="You have customized this field." sqref="B23:I24" xr:uid="{00000000-0002-0000-0D00-000003000000}">
      <formula1>statements</formula1>
    </dataValidation>
    <dataValidation type="list" allowBlank="1" showInputMessage="1" showErrorMessage="1" sqref="C8" xr:uid="{00000000-0002-0000-0D00-000004000000}">
      <formula1>matrix_list</formula1>
    </dataValidation>
    <dataValidation type="list" errorStyle="warning" allowBlank="1" showInputMessage="1" showErrorMessage="1" errorTitle="Custom Entry" error="You have entered a name not in the drop-down list." sqref="H5" xr:uid="{00000000-0002-0000-0D00-000005000000}">
      <formula1>analyst_list</formula1>
    </dataValidation>
    <dataValidation type="list" errorStyle="warning" allowBlank="1" showInputMessage="1" showErrorMessage="1" errorTitle="custom entry" error="You have entered a selection not in the drop-down list.  " sqref="B20:C20" xr:uid="{00000000-0002-0000-0D00-000006000000}">
      <formula1>othervolid</formula1>
    </dataValidation>
    <dataValidation type="list" allowBlank="1" showInputMessage="1" showErrorMessage="1" sqref="C17" xr:uid="{00000000-0002-0000-0D00-000007000000}">
      <formula1>applies</formula1>
    </dataValidation>
  </dataValidations>
  <pageMargins left="0.7" right="0.7" top="0.75" bottom="0.75" header="0.3" footer="0.3"/>
  <pageSetup scale="68" orientation="portrait" horizontalDpi="300" verticalDpi="300" r:id="rId1"/>
  <ignoredErrors>
    <ignoredError sqref="E5 H5 B5:C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8" r:id="rId4" name="Button 2">
              <controlPr defaultSize="0" print="0" autoFill="0" autoPict="0" macro="[0]!ThisWorkbook.GeneratePDF">
                <anchor moveWithCells="1">
                  <from>
                    <xdr:col>8</xdr:col>
                    <xdr:colOff>1123950</xdr:colOff>
                    <xdr:row>3</xdr:row>
                    <xdr:rowOff>11430</xdr:rowOff>
                  </from>
                  <to>
                    <xdr:col>11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8000000}">
          <x14:formula1>
            <xm:f>Ranges!$G$9:$G$12</xm:f>
          </x14:formula1>
          <xm:sqref>C9</xm:sqref>
        </x14:dataValidation>
        <x14:dataValidation type="date" errorStyle="information" operator="lessThan" allowBlank="1" showErrorMessage="1" errorTitle="Uncertainty Update Due" error="The uncertainty values used in this form are due to be updated.  Please ensure you are using the most recent form." xr:uid="{00000000-0002-0000-0D00-000009000000}">
          <x14:formula1>
            <xm:f>Ranges!G14+Ranges!G16</xm:f>
          </x14:formula1>
          <xm:sqref>E5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>
    <pageSetUpPr fitToPage="1"/>
  </sheetPr>
  <dimension ref="A1:Q100"/>
  <sheetViews>
    <sheetView showGridLines="0" zoomScaleNormal="100" workbookViewId="0">
      <selection activeCell="C11" sqref="C11"/>
    </sheetView>
  </sheetViews>
  <sheetFormatPr defaultColWidth="9.15625" defaultRowHeight="14.4" x14ac:dyDescent="0.55000000000000004"/>
  <cols>
    <col min="1" max="1" width="1.83984375" style="38" customWidth="1"/>
    <col min="2" max="2" width="20.83984375" style="38" customWidth="1"/>
    <col min="3" max="3" width="12" style="38" bestFit="1" customWidth="1"/>
    <col min="4" max="4" width="11" style="38" customWidth="1"/>
    <col min="5" max="5" width="9.578125" style="38" customWidth="1"/>
    <col min="6" max="6" width="7.15625" style="38" customWidth="1"/>
    <col min="7" max="7" width="7.68359375" style="38" customWidth="1"/>
    <col min="8" max="8" width="25.68359375" style="38" customWidth="1"/>
    <col min="9" max="9" width="38.578125" style="38" customWidth="1"/>
    <col min="10" max="10" width="15.83984375" style="38" hidden="1" customWidth="1"/>
    <col min="11" max="11" width="22.41796875" style="38" hidden="1" customWidth="1"/>
    <col min="12" max="12" width="5" style="38" customWidth="1"/>
    <col min="13" max="13" width="7.41796875" style="38" customWidth="1"/>
    <col min="14" max="14" width="2.26171875" style="38" customWidth="1"/>
    <col min="15" max="15" width="2" style="38" customWidth="1"/>
    <col min="16" max="16" width="88.15625" style="38" customWidth="1"/>
    <col min="17" max="16384" width="9.15625" style="38"/>
  </cols>
  <sheetData>
    <row r="1" spans="2:17" ht="15" customHeight="1" x14ac:dyDescent="0.55000000000000004">
      <c r="B1" s="132" t="str">
        <f>'1'!B1</f>
        <v>Body Fluid Alcohol Concentration and Volatiles Reporting Form</v>
      </c>
      <c r="C1" s="133"/>
      <c r="D1" s="133"/>
      <c r="E1" s="133"/>
      <c r="F1" s="133"/>
      <c r="G1" s="79"/>
      <c r="H1" s="79"/>
      <c r="I1" s="93" t="str">
        <f>'1'!I1</f>
        <v>Version 2</v>
      </c>
      <c r="J1" s="44" t="s">
        <v>40</v>
      </c>
      <c r="K1" s="44" t="s">
        <v>40</v>
      </c>
      <c r="L1" s="44"/>
    </row>
    <row r="2" spans="2:17" ht="15" customHeight="1" x14ac:dyDescent="0.55000000000000004">
      <c r="B2" s="80" t="str">
        <f>'1'!B2</f>
        <v>NCSCL - Toxicology Section</v>
      </c>
      <c r="C2" s="11"/>
      <c r="D2" s="11"/>
      <c r="E2" s="11"/>
      <c r="F2" s="11"/>
      <c r="G2" s="11"/>
      <c r="H2" s="11"/>
      <c r="I2" s="94" t="str">
        <f>'1'!I2</f>
        <v>Effective Date: 11/14/2019</v>
      </c>
      <c r="J2" s="44"/>
      <c r="K2" s="44"/>
      <c r="L2" s="44"/>
      <c r="N2" s="100"/>
    </row>
    <row r="3" spans="2:17" ht="15" customHeight="1" x14ac:dyDescent="0.55000000000000004">
      <c r="D3" s="41"/>
      <c r="O3" s="95" t="s">
        <v>88</v>
      </c>
    </row>
    <row r="4" spans="2:17" ht="15" customHeight="1" x14ac:dyDescent="0.55000000000000004">
      <c r="B4" s="124" t="s">
        <v>37</v>
      </c>
      <c r="C4" s="124" t="s">
        <v>38</v>
      </c>
      <c r="E4" s="138" t="s">
        <v>94</v>
      </c>
      <c r="F4" s="138"/>
      <c r="H4" s="118" t="s">
        <v>44</v>
      </c>
      <c r="J4" s="92"/>
      <c r="O4" s="95"/>
      <c r="P4" s="110" t="s">
        <v>113</v>
      </c>
    </row>
    <row r="5" spans="2:17" ht="15" customHeight="1" x14ac:dyDescent="0.55000000000000004">
      <c r="B5" s="120" t="str">
        <f>IF('Sample list'!B19="","",'Sample list'!B19)</f>
        <v/>
      </c>
      <c r="C5" s="120" t="str">
        <f>IF('Sample list'!C19="","",'Sample list'!C19)</f>
        <v/>
      </c>
      <c r="E5" s="136" t="str">
        <f>IF('1'!E5="","",'1'!E5)</f>
        <v/>
      </c>
      <c r="F5" s="137"/>
      <c r="H5" s="83" t="str">
        <f>IF('1'!H5="","",'1'!H5)</f>
        <v/>
      </c>
      <c r="O5" s="38" t="s">
        <v>88</v>
      </c>
      <c r="P5" s="37" t="str">
        <f>B41</f>
        <v/>
      </c>
    </row>
    <row r="6" spans="2:17" ht="15" customHeight="1" x14ac:dyDescent="0.55000000000000004"/>
    <row r="7" spans="2:17" ht="15" customHeight="1" thickBot="1" x14ac:dyDescent="0.6">
      <c r="N7" s="135" t="s">
        <v>96</v>
      </c>
      <c r="O7" s="135"/>
      <c r="P7" s="135"/>
    </row>
    <row r="8" spans="2:17" ht="15" customHeight="1" x14ac:dyDescent="0.55000000000000004">
      <c r="B8" s="71" t="s">
        <v>92</v>
      </c>
      <c r="C8" s="81" t="s">
        <v>71</v>
      </c>
      <c r="F8" s="141" t="s">
        <v>86</v>
      </c>
      <c r="G8" s="139" t="str">
        <f>CONCATENATE("The measured ",C9," values are:")</f>
        <v>The measured ethanol values are:</v>
      </c>
      <c r="H8" s="140"/>
      <c r="I8" s="140"/>
      <c r="M8" s="64"/>
      <c r="N8" s="134" t="s">
        <v>97</v>
      </c>
      <c r="O8" s="134"/>
      <c r="P8" s="134"/>
      <c r="Q8" s="40"/>
    </row>
    <row r="9" spans="2:17" ht="15" customHeight="1" x14ac:dyDescent="0.55000000000000004">
      <c r="B9" s="72" t="s">
        <v>93</v>
      </c>
      <c r="C9" s="82" t="s">
        <v>5</v>
      </c>
      <c r="F9" s="141"/>
      <c r="G9" s="142" t="str">
        <f>IF(C11="","",IF(C11=0,"0.0000  g/dl",CONCATENATE(TEXT(C11,"0.0000"),"  g/dl",IF(AND(SUM(J$11:J$14)=0,D67&gt;$D$76),CONCATENATE("  (&gt;",$D$76*100,"% deviation from the average)"),""),IF(C11*10000-INT(C11*10000)&gt;0.0001,"    (THIS VALUE CONTAINS MORE DECIMAL PLACES THAN DISPLAYED)",""))))</f>
        <v/>
      </c>
      <c r="H9" s="143"/>
      <c r="I9" s="143"/>
      <c r="M9" s="64"/>
      <c r="N9" s="105"/>
      <c r="O9" s="89"/>
      <c r="P9" s="106"/>
      <c r="Q9" s="40"/>
    </row>
    <row r="10" spans="2:17" ht="15" customHeight="1" x14ac:dyDescent="0.55000000000000004">
      <c r="B10" s="72"/>
      <c r="C10" s="73"/>
      <c r="D10" s="69"/>
      <c r="F10" s="141"/>
      <c r="G10" s="142" t="str">
        <f>IF(C12="","",IF(C12=0,"0.0000  g/dl",CONCATENATE(TEXT(C12,"0.0000"),"  g/dl",IF(AND(SUM(J$11:J$14)=0,D68&gt;$D$76),CONCATENATE("  (&gt;",$D$76*100,"% deviation from the average)"),""),IF(C12*10000-INT(C12*10000)&gt;0.0001,"    (THIS VALUE CONTAINS MORE DECIMAL PLACES THAN DISPLAYED)",""))))</f>
        <v/>
      </c>
      <c r="H10" s="143"/>
      <c r="I10" s="143"/>
      <c r="J10" s="38" t="s">
        <v>39</v>
      </c>
      <c r="K10" s="43" t="s">
        <v>75</v>
      </c>
      <c r="L10" s="43"/>
      <c r="M10" s="64"/>
      <c r="N10" s="7"/>
      <c r="O10" s="89" t="str">
        <f>"Item "&amp;C5&amp;":"</f>
        <v>Item :</v>
      </c>
      <c r="P10" s="89"/>
      <c r="Q10" s="40"/>
    </row>
    <row r="11" spans="2:17" ht="15" customHeight="1" x14ac:dyDescent="0.55000000000000004">
      <c r="B11" s="74" t="s">
        <v>74</v>
      </c>
      <c r="C11" s="84"/>
      <c r="D11" s="2" t="str">
        <f>IF(LEN(C11)&gt;6,"re-enter",IF(C11&gt;0.5,"HI cal",""))</f>
        <v/>
      </c>
      <c r="F11" s="141"/>
      <c r="G11" s="142" t="str">
        <f>IF(C13="","",IF(C13=0,"0.0000  g/dl",CONCATENATE(TEXT(C13,"0.0000"),"  g/dl",IF(AND(SUM(J$11:J$14)=0,D69&gt;$D$76),CONCATENATE("  (&gt;",$D$76*100,"% deviation from the average)"),""),IF(C13*10000-INT(C13*10000)&gt;0.0001,"    (THIS VALUE CONTAINS MORE DECIMAL PLACES THAN DISPLAYED)",""))))</f>
        <v/>
      </c>
      <c r="H11" s="143"/>
      <c r="I11" s="143"/>
      <c r="J11" s="54">
        <f>IF(C11="",0,IF(C11&lt;0.01,1,0))</f>
        <v>0</v>
      </c>
      <c r="K11" s="43">
        <f>IF(C11&lt;&gt;"",1,0)</f>
        <v>0</v>
      </c>
      <c r="L11" s="43"/>
      <c r="M11" s="64"/>
      <c r="N11" s="88"/>
      <c r="O11" s="91"/>
      <c r="P11" s="151" t="str">
        <f>CONCATENATE(IF(B90="","",B90&amp;CHAR(10)&amp;CHAR(10)),IF(B23="","","- "&amp;B23))</f>
        <v/>
      </c>
      <c r="Q11" s="40"/>
    </row>
    <row r="12" spans="2:17" ht="15" customHeight="1" x14ac:dyDescent="0.55000000000000004">
      <c r="B12" s="72"/>
      <c r="C12" s="84"/>
      <c r="D12" s="2" t="str">
        <f>IF(LEN(C12)&gt;6,"re-enter",IF(C12&gt;0.5,"HI cal",""))</f>
        <v/>
      </c>
      <c r="F12" s="141"/>
      <c r="G12" s="142" t="str">
        <f>IF(C14="","",IF(C14=0,"0.0000  g/dl",CONCATENATE(TEXT(C14,"0.0000"),"  g/dl",IF(AND(SUM(J$11:J$14)=0,D70&gt;$D$76),CONCATENATE("  (&gt;",$D$76*100,"% deviation from the average)"),""),IF(C14*10000-INT(C14*10000)&gt;0.0001,"    (THIS VALUE CONTAINS MORE DECIMAL PLACES THAN DISPLAYED)",""))))</f>
        <v/>
      </c>
      <c r="H12" s="143"/>
      <c r="I12" s="143"/>
      <c r="J12" s="54">
        <f>IF(C12="",0,IF(C12&lt;0.01,1,0))</f>
        <v>0</v>
      </c>
      <c r="K12" s="43">
        <f>IF(C12&lt;&gt;"",1,0)</f>
        <v>0</v>
      </c>
      <c r="L12" s="43"/>
      <c r="M12" s="64"/>
      <c r="N12" s="88"/>
      <c r="O12" s="88"/>
      <c r="P12" s="151"/>
      <c r="Q12" s="40"/>
    </row>
    <row r="13" spans="2:17" ht="15" customHeight="1" x14ac:dyDescent="0.55000000000000004">
      <c r="B13" s="72"/>
      <c r="C13" s="84"/>
      <c r="D13" s="2" t="str">
        <f>IF(LEN(C13)&gt;6,"re-enter",IF(C13&gt;0.5,"HI cal",""))</f>
        <v/>
      </c>
      <c r="F13" s="141"/>
      <c r="G13" s="139" t="str">
        <f>IF(MIN(C11:C14)&lt;0.01,"",CONCATENATE("The average of the four values is  ",TEXT(D72,"0.000000")," g/dl."))</f>
        <v/>
      </c>
      <c r="H13" s="140"/>
      <c r="I13" s="140"/>
      <c r="J13" s="54">
        <f>IF(C13="",0,IF(C13&lt;0.01,1,0))</f>
        <v>0</v>
      </c>
      <c r="K13" s="43">
        <f>IF(C13&lt;&gt;"",1,0)</f>
        <v>0</v>
      </c>
      <c r="L13" s="43"/>
      <c r="M13" s="64"/>
      <c r="N13" s="88"/>
      <c r="O13" s="88"/>
      <c r="P13" s="151"/>
      <c r="Q13" s="40"/>
    </row>
    <row r="14" spans="2:17" ht="15" customHeight="1" thickBot="1" x14ac:dyDescent="0.6">
      <c r="B14" s="75"/>
      <c r="C14" s="85"/>
      <c r="D14" s="2" t="str">
        <f>IF(LEN(C14)&gt;6,"re-enter",IF(C14&gt;0.5,"HI cal",""))</f>
        <v/>
      </c>
      <c r="F14" s="141"/>
      <c r="G14" s="144" t="str">
        <f>IF(MIN(C11:C14)&lt;0.01,"",CONCATENATE("The ",D76*100,"% uncertainty is +/- ", TEXT(D77,"0.0000000"), " g/dl, at a 99.73 % level of confidence (k=3)."))</f>
        <v/>
      </c>
      <c r="H14" s="145"/>
      <c r="I14" s="145"/>
      <c r="J14" s="54">
        <f>IF(C14="",0,IF(C14&lt;0.01,1,0))</f>
        <v>0</v>
      </c>
      <c r="K14" s="43">
        <f>IF(C14&lt;&gt;"",1,0)</f>
        <v>0</v>
      </c>
      <c r="L14" s="43"/>
      <c r="M14" s="64"/>
      <c r="N14" s="88"/>
      <c r="O14" s="88"/>
      <c r="P14" s="151"/>
      <c r="Q14" s="40"/>
    </row>
    <row r="15" spans="2:17" x14ac:dyDescent="0.55000000000000004">
      <c r="B15" s="117"/>
      <c r="F15" s="141"/>
      <c r="G15" s="146" t="str">
        <f>IF(OR(MIN(C11:C14)&lt;0.01,SUM(K11:K14)&lt;&gt;4),"",IF(AND(MAX(D67:D70)&gt;D76,M30=""),"",IF(AND(MAX(D67:D70)&gt;D76,M30&lt;&gt;""),"The lowest value was used for reporting.",CONCATENATE("The ",IF(C8="serum","serum converted, ",""),"truncated average for reporting is ",IF(C8="serum",TEXT(F74,"0.00"),TEXT(D74,"0.00")),"  g/dl."))))</f>
        <v/>
      </c>
      <c r="H15" s="147"/>
      <c r="I15" s="147"/>
      <c r="J15" s="54"/>
      <c r="M15" s="64"/>
      <c r="N15" s="88"/>
      <c r="O15" s="91"/>
      <c r="P15" s="151"/>
      <c r="Q15" s="40"/>
    </row>
    <row r="16" spans="2:17" x14ac:dyDescent="0.55000000000000004">
      <c r="B16" s="117"/>
      <c r="C16" s="70" t="str">
        <f>IF(AND(C9&lt;&gt;"acetone",C17="x",SUM(K11:K14)&gt;0,SUM(J11:J14)=0),"'No alcohol' selected below conflicts with entered results!","")</f>
        <v/>
      </c>
      <c r="F16" s="141"/>
      <c r="G16" s="144" t="str">
        <f>IF(C8="serum",CONCATENATE("The serum to whole blood conversion calculation is:  ",TEXT(D72,"0.000000")," g/dl / 1.18 = ",TEXT(F72,"0.000000")," g/dl."),"")</f>
        <v/>
      </c>
      <c r="H16" s="145"/>
      <c r="I16" s="145"/>
      <c r="J16" s="54"/>
      <c r="M16" s="64"/>
      <c r="N16" s="88"/>
      <c r="O16" s="7"/>
      <c r="P16" s="151"/>
      <c r="Q16" s="40"/>
    </row>
    <row r="17" spans="2:17" x14ac:dyDescent="0.55000000000000004">
      <c r="B17" s="68" t="s">
        <v>42</v>
      </c>
      <c r="C17" s="86"/>
      <c r="D17" s="60" t="s">
        <v>43</v>
      </c>
      <c r="F17" s="98"/>
      <c r="M17" s="64"/>
      <c r="N17" s="7"/>
      <c r="O17" s="7"/>
      <c r="P17" s="151"/>
      <c r="Q17" s="40"/>
    </row>
    <row r="18" spans="2:17" x14ac:dyDescent="0.55000000000000004">
      <c r="M18" s="64"/>
      <c r="N18" s="7"/>
      <c r="O18" s="123"/>
      <c r="P18" s="151"/>
      <c r="Q18" s="40"/>
    </row>
    <row r="19" spans="2:17" x14ac:dyDescent="0.55000000000000004">
      <c r="B19" s="59" t="s">
        <v>85</v>
      </c>
      <c r="C19" s="38" t="str">
        <f>IFERROR(IF(B20="","",IF(VLOOKUP(B20,othervolid,1)=B20,"","+")),"+")</f>
        <v/>
      </c>
      <c r="E19" s="148" t="s">
        <v>82</v>
      </c>
      <c r="F19" s="148"/>
      <c r="G19" s="148"/>
      <c r="H19" s="148"/>
      <c r="I19" s="38" t="str">
        <f>IFERROR(IF(E20="","",IF(VLOOKUP(E20,othervolid,1)=E20,"","+")),"+")</f>
        <v/>
      </c>
      <c r="M19" s="64"/>
      <c r="N19" s="7"/>
      <c r="O19" s="7"/>
      <c r="P19" s="151"/>
      <c r="Q19" s="40"/>
    </row>
    <row r="20" spans="2:17" ht="15" customHeight="1" x14ac:dyDescent="0.55000000000000004">
      <c r="B20" s="158"/>
      <c r="C20" s="158"/>
      <c r="E20" s="171"/>
      <c r="F20" s="172"/>
      <c r="G20" s="172"/>
      <c r="H20" s="173"/>
      <c r="M20" s="64"/>
      <c r="N20" s="88"/>
      <c r="O20" s="7"/>
      <c r="P20" s="151"/>
      <c r="Q20" s="40"/>
    </row>
    <row r="21" spans="2:17" x14ac:dyDescent="0.55000000000000004">
      <c r="D21" s="99" t="str">
        <f>IF(AND(B20=E20,B20&lt;&gt;""),"The two entries above conflict with eachother!","")</f>
        <v/>
      </c>
      <c r="M21" s="64"/>
      <c r="N21" s="88"/>
      <c r="O21" s="7"/>
      <c r="P21" s="151"/>
      <c r="Q21" s="40"/>
    </row>
    <row r="22" spans="2:17" ht="15" customHeight="1" x14ac:dyDescent="0.55000000000000004">
      <c r="B22" s="38" t="s">
        <v>101</v>
      </c>
      <c r="E22" s="38" t="str">
        <f>IFERROR(IF(B23="","",IF(VLOOKUP(B23,statements_alpha,1)=B23,"","+")),"+")</f>
        <v/>
      </c>
      <c r="F22" s="39"/>
      <c r="G22" s="58"/>
      <c r="H22" s="58"/>
      <c r="I22" s="58"/>
      <c r="M22" s="64"/>
      <c r="N22" s="7"/>
      <c r="O22" s="7"/>
      <c r="P22" s="151"/>
      <c r="Q22" s="40"/>
    </row>
    <row r="23" spans="2:17" ht="15" customHeight="1" x14ac:dyDescent="0.55000000000000004">
      <c r="B23" s="152"/>
      <c r="C23" s="153"/>
      <c r="D23" s="153"/>
      <c r="E23" s="153"/>
      <c r="F23" s="153"/>
      <c r="G23" s="153"/>
      <c r="H23" s="153"/>
      <c r="I23" s="154"/>
      <c r="M23" s="64"/>
      <c r="N23" s="149" t="s">
        <v>98</v>
      </c>
      <c r="O23" s="134"/>
      <c r="P23" s="150"/>
      <c r="Q23" s="40"/>
    </row>
    <row r="24" spans="2:17" x14ac:dyDescent="0.55000000000000004">
      <c r="B24" s="155"/>
      <c r="C24" s="156"/>
      <c r="D24" s="156"/>
      <c r="E24" s="156"/>
      <c r="F24" s="156"/>
      <c r="G24" s="156"/>
      <c r="H24" s="156"/>
      <c r="I24" s="157"/>
      <c r="M24" s="64"/>
      <c r="N24" s="107"/>
      <c r="O24" s="108"/>
      <c r="P24" s="109"/>
      <c r="Q24" s="40"/>
    </row>
    <row r="25" spans="2:17" x14ac:dyDescent="0.55000000000000004">
      <c r="F25" s="7"/>
      <c r="G25" s="58"/>
      <c r="H25" s="58"/>
      <c r="I25" s="58"/>
      <c r="M25" s="64"/>
      <c r="N25" s="7"/>
      <c r="O25" s="177" t="str">
        <f>IF(B27="","",RIGHT(B27,LEN(B27)-48))</f>
        <v/>
      </c>
      <c r="P25" s="177"/>
      <c r="Q25" s="40"/>
    </row>
    <row r="26" spans="2:17" ht="15" customHeight="1" x14ac:dyDescent="0.55000000000000004">
      <c r="B26" s="111" t="s">
        <v>102</v>
      </c>
      <c r="C26" s="38" t="str">
        <f>IFERROR(IF(B27="","",IF(VLOOKUP(B27,dispositions_alpha,1)=B27,"","+")),"+")</f>
        <v/>
      </c>
      <c r="M26" s="64"/>
      <c r="N26" s="7"/>
      <c r="O26" s="177"/>
      <c r="P26" s="177"/>
      <c r="Q26" s="40"/>
    </row>
    <row r="27" spans="2:17" x14ac:dyDescent="0.55000000000000004">
      <c r="B27" s="168"/>
      <c r="C27" s="169"/>
      <c r="D27" s="169"/>
      <c r="E27" s="169"/>
      <c r="F27" s="169"/>
      <c r="G27" s="169"/>
      <c r="H27" s="169"/>
      <c r="I27" s="170"/>
      <c r="M27" s="64"/>
      <c r="N27" s="7"/>
      <c r="O27" s="7"/>
      <c r="P27" s="7"/>
      <c r="Q27" s="40"/>
    </row>
    <row r="28" spans="2:17" x14ac:dyDescent="0.55000000000000004">
      <c r="M28" s="64"/>
      <c r="N28" s="176" t="s">
        <v>99</v>
      </c>
      <c r="O28" s="176"/>
      <c r="P28" s="176"/>
      <c r="Q28" s="40"/>
    </row>
    <row r="29" spans="2:17" ht="15" customHeight="1" x14ac:dyDescent="0.55000000000000004">
      <c r="B29" s="42" t="s">
        <v>28</v>
      </c>
      <c r="C29" s="102"/>
      <c r="D29" s="102"/>
      <c r="E29" s="102"/>
      <c r="F29" s="102"/>
      <c r="G29" s="102"/>
      <c r="H29" s="102"/>
      <c r="I29" s="102"/>
      <c r="N29" s="79"/>
      <c r="O29" s="79"/>
      <c r="P29" s="79"/>
    </row>
    <row r="30" spans="2:17" x14ac:dyDescent="0.55000000000000004">
      <c r="B30" s="179"/>
      <c r="C30" s="180"/>
      <c r="D30" s="180"/>
      <c r="E30" s="180"/>
      <c r="F30" s="180"/>
      <c r="G30" s="180"/>
      <c r="H30" s="180"/>
      <c r="I30" s="181"/>
      <c r="M30" s="130"/>
      <c r="N30" s="178" t="str">
        <f>IF(AND(MAX(D67:D70)&gt;D76,SUM(K11:K14)=4),"&lt;- If this is a second set of values for the case, and both sets have an unacceptable deviation from the mean, enter the lowest value in the cell to the left (gm/dL).","")</f>
        <v/>
      </c>
      <c r="O30" s="178"/>
      <c r="P30" s="178"/>
    </row>
    <row r="31" spans="2:17" ht="15" customHeight="1" x14ac:dyDescent="0.55000000000000004">
      <c r="B31" s="182"/>
      <c r="C31" s="183"/>
      <c r="D31" s="183"/>
      <c r="E31" s="183"/>
      <c r="F31" s="183"/>
      <c r="G31" s="183"/>
      <c r="H31" s="183"/>
      <c r="I31" s="184"/>
      <c r="N31" s="178"/>
      <c r="O31" s="178"/>
      <c r="P31" s="178"/>
    </row>
    <row r="32" spans="2:17" x14ac:dyDescent="0.55000000000000004">
      <c r="B32" s="182"/>
      <c r="C32" s="183"/>
      <c r="D32" s="183"/>
      <c r="E32" s="183"/>
      <c r="F32" s="183"/>
      <c r="G32" s="183"/>
      <c r="H32" s="183"/>
      <c r="I32" s="184"/>
      <c r="M32" s="5"/>
    </row>
    <row r="33" spans="2:9" x14ac:dyDescent="0.55000000000000004">
      <c r="B33" s="182"/>
      <c r="C33" s="183"/>
      <c r="D33" s="183"/>
      <c r="E33" s="183"/>
      <c r="F33" s="183"/>
      <c r="G33" s="183"/>
      <c r="H33" s="183"/>
      <c r="I33" s="184"/>
    </row>
    <row r="34" spans="2:9" x14ac:dyDescent="0.55000000000000004">
      <c r="B34" s="182"/>
      <c r="C34" s="183"/>
      <c r="D34" s="183"/>
      <c r="E34" s="183"/>
      <c r="F34" s="183"/>
      <c r="G34" s="183"/>
      <c r="H34" s="183"/>
      <c r="I34" s="184"/>
    </row>
    <row r="35" spans="2:9" x14ac:dyDescent="0.55000000000000004">
      <c r="B35" s="182"/>
      <c r="C35" s="183"/>
      <c r="D35" s="183"/>
      <c r="E35" s="183"/>
      <c r="F35" s="183"/>
      <c r="G35" s="183"/>
      <c r="H35" s="183"/>
      <c r="I35" s="184"/>
    </row>
    <row r="36" spans="2:9" x14ac:dyDescent="0.55000000000000004">
      <c r="B36" s="182"/>
      <c r="C36" s="183"/>
      <c r="D36" s="183"/>
      <c r="E36" s="183"/>
      <c r="F36" s="183"/>
      <c r="G36" s="183"/>
      <c r="H36" s="183"/>
      <c r="I36" s="184"/>
    </row>
    <row r="37" spans="2:9" x14ac:dyDescent="0.55000000000000004">
      <c r="B37" s="182"/>
      <c r="C37" s="183"/>
      <c r="D37" s="183"/>
      <c r="E37" s="183"/>
      <c r="F37" s="183"/>
      <c r="G37" s="183"/>
      <c r="H37" s="183"/>
      <c r="I37" s="184"/>
    </row>
    <row r="38" spans="2:9" x14ac:dyDescent="0.55000000000000004">
      <c r="B38" s="185"/>
      <c r="C38" s="186"/>
      <c r="D38" s="186"/>
      <c r="E38" s="186"/>
      <c r="F38" s="186"/>
      <c r="G38" s="186"/>
      <c r="H38" s="186"/>
      <c r="I38" s="187"/>
    </row>
    <row r="40" spans="2:9" x14ac:dyDescent="0.55000000000000004">
      <c r="B40" s="7" t="s">
        <v>103</v>
      </c>
    </row>
    <row r="41" spans="2:9" ht="15" customHeight="1" x14ac:dyDescent="0.55000000000000004">
      <c r="B41" s="159" t="str">
        <f>CONCATENATE(IF(B90="","",B90&amp;CHAR(10)&amp;CHAR(10)),IF(B23="","","- "&amp;B23&amp;CHAR(10)&amp;CHAR(10)))</f>
        <v/>
      </c>
      <c r="C41" s="160"/>
      <c r="D41" s="160"/>
      <c r="E41" s="160"/>
      <c r="F41" s="160"/>
      <c r="G41" s="160"/>
      <c r="H41" s="160"/>
      <c r="I41" s="161"/>
    </row>
    <row r="42" spans="2:9" x14ac:dyDescent="0.55000000000000004">
      <c r="B42" s="162"/>
      <c r="C42" s="163"/>
      <c r="D42" s="163"/>
      <c r="E42" s="163"/>
      <c r="F42" s="163"/>
      <c r="G42" s="163"/>
      <c r="H42" s="163"/>
      <c r="I42" s="164"/>
    </row>
    <row r="43" spans="2:9" x14ac:dyDescent="0.55000000000000004">
      <c r="B43" s="162"/>
      <c r="C43" s="163"/>
      <c r="D43" s="163"/>
      <c r="E43" s="163"/>
      <c r="F43" s="163"/>
      <c r="G43" s="163"/>
      <c r="H43" s="163"/>
      <c r="I43" s="164"/>
    </row>
    <row r="44" spans="2:9" x14ac:dyDescent="0.55000000000000004">
      <c r="B44" s="162"/>
      <c r="C44" s="163"/>
      <c r="D44" s="163"/>
      <c r="E44" s="163"/>
      <c r="F44" s="163"/>
      <c r="G44" s="163"/>
      <c r="H44" s="163"/>
      <c r="I44" s="164"/>
    </row>
    <row r="45" spans="2:9" x14ac:dyDescent="0.55000000000000004">
      <c r="B45" s="162"/>
      <c r="C45" s="163"/>
      <c r="D45" s="163"/>
      <c r="E45" s="163"/>
      <c r="F45" s="163"/>
      <c r="G45" s="163"/>
      <c r="H45" s="163"/>
      <c r="I45" s="164"/>
    </row>
    <row r="46" spans="2:9" x14ac:dyDescent="0.55000000000000004">
      <c r="B46" s="162"/>
      <c r="C46" s="163"/>
      <c r="D46" s="163"/>
      <c r="E46" s="163"/>
      <c r="F46" s="163"/>
      <c r="G46" s="163"/>
      <c r="H46" s="163"/>
      <c r="I46" s="164"/>
    </row>
    <row r="47" spans="2:9" x14ac:dyDescent="0.55000000000000004">
      <c r="B47" s="162"/>
      <c r="C47" s="163"/>
      <c r="D47" s="163"/>
      <c r="E47" s="163"/>
      <c r="F47" s="163"/>
      <c r="G47" s="163"/>
      <c r="H47" s="163"/>
      <c r="I47" s="164"/>
    </row>
    <row r="48" spans="2:9" x14ac:dyDescent="0.55000000000000004">
      <c r="B48" s="162"/>
      <c r="C48" s="163"/>
      <c r="D48" s="163"/>
      <c r="E48" s="163"/>
      <c r="F48" s="163"/>
      <c r="G48" s="163"/>
      <c r="H48" s="163"/>
      <c r="I48" s="164"/>
    </row>
    <row r="49" spans="2:12" x14ac:dyDescent="0.55000000000000004">
      <c r="B49" s="162"/>
      <c r="C49" s="163"/>
      <c r="D49" s="163"/>
      <c r="E49" s="163"/>
      <c r="F49" s="163"/>
      <c r="G49" s="163"/>
      <c r="H49" s="163"/>
      <c r="I49" s="164"/>
    </row>
    <row r="50" spans="2:12" x14ac:dyDescent="0.55000000000000004">
      <c r="B50" s="162"/>
      <c r="C50" s="163"/>
      <c r="D50" s="163"/>
      <c r="E50" s="163"/>
      <c r="F50" s="163"/>
      <c r="G50" s="163"/>
      <c r="H50" s="163"/>
      <c r="I50" s="164"/>
    </row>
    <row r="51" spans="2:12" x14ac:dyDescent="0.55000000000000004">
      <c r="B51" s="162"/>
      <c r="C51" s="163"/>
      <c r="D51" s="163"/>
      <c r="E51" s="163"/>
      <c r="F51" s="163"/>
      <c r="G51" s="163"/>
      <c r="H51" s="163"/>
      <c r="I51" s="164"/>
    </row>
    <row r="52" spans="2:12" x14ac:dyDescent="0.55000000000000004">
      <c r="B52" s="162"/>
      <c r="C52" s="163"/>
      <c r="D52" s="163"/>
      <c r="E52" s="163"/>
      <c r="F52" s="163"/>
      <c r="G52" s="163"/>
      <c r="H52" s="163"/>
      <c r="I52" s="164"/>
    </row>
    <row r="53" spans="2:12" x14ac:dyDescent="0.55000000000000004">
      <c r="B53" s="162"/>
      <c r="C53" s="163"/>
      <c r="D53" s="163"/>
      <c r="E53" s="163"/>
      <c r="F53" s="163"/>
      <c r="G53" s="163"/>
      <c r="H53" s="163"/>
      <c r="I53" s="164"/>
    </row>
    <row r="54" spans="2:12" x14ac:dyDescent="0.55000000000000004">
      <c r="B54" s="162"/>
      <c r="C54" s="163"/>
      <c r="D54" s="163"/>
      <c r="E54" s="163"/>
      <c r="F54" s="163"/>
      <c r="G54" s="163"/>
      <c r="H54" s="163"/>
      <c r="I54" s="164"/>
    </row>
    <row r="55" spans="2:12" x14ac:dyDescent="0.55000000000000004">
      <c r="B55" s="165"/>
      <c r="C55" s="166"/>
      <c r="D55" s="166"/>
      <c r="E55" s="166"/>
      <c r="F55" s="166"/>
      <c r="G55" s="166"/>
      <c r="H55" s="166"/>
      <c r="I55" s="167"/>
    </row>
    <row r="56" spans="2:12" x14ac:dyDescent="0.55000000000000004">
      <c r="B56" s="103"/>
      <c r="C56" s="103"/>
      <c r="D56" s="103"/>
      <c r="E56" s="103"/>
      <c r="F56" s="103"/>
      <c r="G56" s="103"/>
      <c r="H56" s="103"/>
      <c r="I56" s="103"/>
    </row>
    <row r="57" spans="2:12" x14ac:dyDescent="0.55000000000000004">
      <c r="B57" s="104" t="s">
        <v>112</v>
      </c>
      <c r="C57" s="103"/>
      <c r="D57" s="103"/>
      <c r="E57" s="103"/>
      <c r="F57" s="103"/>
      <c r="G57" s="103"/>
      <c r="H57" s="103"/>
      <c r="I57" s="103"/>
    </row>
    <row r="59" spans="2:12" x14ac:dyDescent="0.55000000000000004">
      <c r="B59" s="42" t="str">
        <f>'1'!B59</f>
        <v>Form template approved by Toxicology Technical Leader Wayne Lewallen on 11/14/2019.</v>
      </c>
    </row>
    <row r="60" spans="2:12" x14ac:dyDescent="0.55000000000000004">
      <c r="B60" s="42"/>
    </row>
    <row r="61" spans="2:12" x14ac:dyDescent="0.55000000000000004">
      <c r="B61" s="42"/>
      <c r="L61" s="119"/>
    </row>
    <row r="62" spans="2:12" x14ac:dyDescent="0.55000000000000004">
      <c r="B62" s="42"/>
      <c r="I62" s="8"/>
      <c r="L62" s="119" t="s">
        <v>118</v>
      </c>
    </row>
    <row r="63" spans="2:12" x14ac:dyDescent="0.55000000000000004">
      <c r="I63" s="131"/>
    </row>
    <row r="64" spans="2:12" x14ac:dyDescent="0.55000000000000004">
      <c r="I64" s="7"/>
    </row>
    <row r="65" spans="1:7" hidden="1" x14ac:dyDescent="0.55000000000000004">
      <c r="B65" s="44" t="s">
        <v>29</v>
      </c>
    </row>
    <row r="66" spans="1:7" hidden="1" x14ac:dyDescent="0.55000000000000004">
      <c r="B66" s="21" t="s">
        <v>41</v>
      </c>
      <c r="C66" s="46" t="s">
        <v>3</v>
      </c>
      <c r="D66" s="45"/>
    </row>
    <row r="67" spans="1:7" hidden="1" x14ac:dyDescent="0.55000000000000004">
      <c r="B67" s="47">
        <f>C11</f>
        <v>0</v>
      </c>
      <c r="C67" s="9" t="e">
        <f>ABS(C11-D$72)</f>
        <v>#DIV/0!</v>
      </c>
      <c r="D67" s="16" t="str">
        <f>IFERROR(C67/$D$72,"")</f>
        <v/>
      </c>
    </row>
    <row r="68" spans="1:7" hidden="1" x14ac:dyDescent="0.55000000000000004">
      <c r="B68" s="47">
        <f>C12</f>
        <v>0</v>
      </c>
      <c r="C68" s="10" t="e">
        <f>ABS(C12-D$72)</f>
        <v>#DIV/0!</v>
      </c>
      <c r="D68" s="16" t="str">
        <f t="shared" ref="D68:D70" si="0">IFERROR(C68/$D$72,"")</f>
        <v/>
      </c>
    </row>
    <row r="69" spans="1:7" hidden="1" x14ac:dyDescent="0.55000000000000004">
      <c r="B69" s="47">
        <f>C13</f>
        <v>0</v>
      </c>
      <c r="C69" s="10" t="e">
        <f>ABS(C13-D$72)</f>
        <v>#DIV/0!</v>
      </c>
      <c r="D69" s="16" t="str">
        <f t="shared" si="0"/>
        <v/>
      </c>
    </row>
    <row r="70" spans="1:7" hidden="1" x14ac:dyDescent="0.55000000000000004">
      <c r="B70" s="47">
        <f>C14</f>
        <v>0</v>
      </c>
      <c r="C70" s="10" t="e">
        <f>ABS(C14-D$72)</f>
        <v>#DIV/0!</v>
      </c>
      <c r="D70" s="16" t="str">
        <f t="shared" si="0"/>
        <v/>
      </c>
    </row>
    <row r="71" spans="1:7" hidden="1" x14ac:dyDescent="0.55000000000000004">
      <c r="F71" s="38" t="s">
        <v>77</v>
      </c>
    </row>
    <row r="72" spans="1:7" hidden="1" x14ac:dyDescent="0.55000000000000004">
      <c r="C72" s="38" t="s">
        <v>0</v>
      </c>
      <c r="D72" s="6" t="e">
        <f>AVERAGE(C11:C14)</f>
        <v>#DIV/0!</v>
      </c>
      <c r="E72" s="38" t="s">
        <v>10</v>
      </c>
      <c r="F72" s="37" t="e">
        <f>D72/1.18</f>
        <v>#DIV/0!</v>
      </c>
      <c r="G72" s="38" t="s">
        <v>10</v>
      </c>
    </row>
    <row r="73" spans="1:7" hidden="1" x14ac:dyDescent="0.55000000000000004">
      <c r="C73" s="55" t="s">
        <v>4</v>
      </c>
      <c r="D73" s="3" t="e">
        <f>TEXT(INT(D72*100)/100,"0.00")</f>
        <v>#DIV/0!</v>
      </c>
      <c r="E73" s="38" t="s">
        <v>10</v>
      </c>
      <c r="F73" s="3" t="e">
        <f>TEXT(INT(F72*100)/100,"0.00")</f>
        <v>#DIV/0!</v>
      </c>
      <c r="G73" s="38" t="s">
        <v>10</v>
      </c>
    </row>
    <row r="74" spans="1:7" hidden="1" x14ac:dyDescent="0.55000000000000004">
      <c r="C74" s="8" t="s">
        <v>1</v>
      </c>
      <c r="D74" s="4" t="str">
        <f>IF(MIN(C11:C14)&lt;0.01,"0.00",D73)</f>
        <v>0.00</v>
      </c>
      <c r="E74" s="38" t="s">
        <v>10</v>
      </c>
      <c r="F74" s="4" t="str">
        <f>IF(MIN(C11:C14)&lt;0.01,"0.00",F73)</f>
        <v>0.00</v>
      </c>
      <c r="G74" s="38" t="s">
        <v>10</v>
      </c>
    </row>
    <row r="75" spans="1:7" hidden="1" x14ac:dyDescent="0.55000000000000004"/>
    <row r="76" spans="1:7" hidden="1" x14ac:dyDescent="0.55000000000000004">
      <c r="C76" s="174" t="s">
        <v>2</v>
      </c>
      <c r="D76" s="56">
        <f>VLOOKUP(C9,Ranges!G9:H12,2)</f>
        <v>0.04</v>
      </c>
    </row>
    <row r="77" spans="1:7" hidden="1" x14ac:dyDescent="0.55000000000000004">
      <c r="B77" s="58"/>
      <c r="C77" s="175"/>
      <c r="D77" s="57" t="e">
        <f>D76*D72</f>
        <v>#DIV/0!</v>
      </c>
      <c r="F77" s="1"/>
    </row>
    <row r="78" spans="1:7" hidden="1" x14ac:dyDescent="0.55000000000000004">
      <c r="B78" s="58"/>
      <c r="C78" s="65"/>
      <c r="D78" s="66"/>
      <c r="F78" s="1"/>
    </row>
    <row r="79" spans="1:7" hidden="1" x14ac:dyDescent="0.55000000000000004">
      <c r="B79" s="11" t="s">
        <v>76</v>
      </c>
      <c r="C79" s="11"/>
    </row>
    <row r="80" spans="1:7" hidden="1" x14ac:dyDescent="0.55000000000000004">
      <c r="A80" s="64"/>
      <c r="B80" s="38" t="s">
        <v>78</v>
      </c>
      <c r="C80" s="63" t="str">
        <f>IF(OR(SUM(J11:J14)&gt;0,MAX(D67:D70)&gt;D76,C8="serum"),"",IF(D74="0.00","",CONCATENATE("The measured ",C8," acetone concentration is ",TEXT(TRUNC(D72,3),"0.000")," +/- ",IF(INT(D72*D76*10000)&lt;5,"0.001",TEXT(D72*D76,"0.000"))," grams per 100 milliliters, at a coverage probability of 99.7%.  ",CHAR(10),CHAR(10))))</f>
        <v/>
      </c>
    </row>
    <row r="81" spans="1:9" hidden="1" x14ac:dyDescent="0.55000000000000004">
      <c r="A81" s="64"/>
      <c r="B81" s="38" t="s">
        <v>79</v>
      </c>
      <c r="C81" s="63" t="str">
        <f>CONCATENATE("The ",C8," alcohol concentration is 0.00 grams of alcohol per 100 milliliters, as defined by NCGS 20-4.01 (1b).  ",IF(AND(B20="",E20="",C9&lt;&gt;"acetone"),C86,CHAR(10)&amp;CHAR(10)))</f>
        <v>The blood alcohol concentration is 0.00 grams of alcohol per 100 milliliters, as defined by NCGS 20-4.01 (1b).    (Analysis performed using HS-GC.)</v>
      </c>
    </row>
    <row r="82" spans="1:9" hidden="1" x14ac:dyDescent="0.55000000000000004">
      <c r="A82" s="64"/>
      <c r="B82" s="38" t="s">
        <v>80</v>
      </c>
      <c r="C82" s="63" t="str">
        <f>IFERROR(IF(AND(SUM(J11:J14)=0,MAX(D67:D70)&gt;D76),"",IF(C8="serum",CONCATENATE("The blood ",C9," concentration is ",TEXT(F74,"0.00")," grams of alcohol per 100 milliliters, as defined by NCGS 20-4.01 (1b).  The reported blood alcohol concentration is a calculated value resulting from a converted serum alcohol concentration.  The measured serum ",C9," concentration is ",TEXT(TRUNC(D72,3),"0.000")," +/- ",IF(INT(D72*D76*10000)&lt;5,"0.001",TEXT(D72*D76,"0.000"))," grams of alcohol per 100 milliliters, at a coverage probability of 99.7%.",IF(AND(B20="",E20=""),C86,CHAR(10)&amp;CHAR(10))),"")),"")</f>
        <v/>
      </c>
    </row>
    <row r="83" spans="1:9" hidden="1" x14ac:dyDescent="0.55000000000000004">
      <c r="A83" s="64"/>
      <c r="B83" s="38" t="s">
        <v>81</v>
      </c>
      <c r="C83" s="63" t="str">
        <f>IFERROR(IF(AND(SUM(J11:J14)=0,MAX(D67:D70)&gt;D76,SUM(K11:K14)=4,M30&lt;&gt;""),CONCATENATE("The ",C8," ",C9," concentration is ",TEXT(INT(M30*100)/100,"0.00")," grams of alcohol per 100 milliliters, as defined by NCGS 20-4.01 (1b)."),IF(AND(SUM(J11:J14)=0,MAX(D67:D70)&gt;D76),"",CONCATENATE("The ",C8," ",C9," concentration is ",TEXT(D74,"0.00")," grams of alcohol per 100 milliliters, as defined by NCGS 20-4.01 (1b).","  The measured ",C8," ",C9," concentration is ",TEXT(TRUNC(D72,3),"0.000")," +/- ",IF(INT(D72*D76*10000)&lt;5,"0.001",TEXT(D72*D76,"0.000"))," grams of alcohol per 100 milliliters, at a coverage probability of 99.7%.  ",IF(AND(B20="",E20=""),C86,CHAR(10)&amp;CHAR(10))))),"")</f>
        <v/>
      </c>
    </row>
    <row r="84" spans="1:9" hidden="1" x14ac:dyDescent="0.55000000000000004">
      <c r="A84" s="64"/>
      <c r="B84" s="38" t="s">
        <v>83</v>
      </c>
      <c r="C84" s="63" t="str">
        <f>CONCATENATE("Analysis confirmed the presence of the following substance: ",B20,".  ",CHAR(10),CHAR(10))</f>
        <v xml:space="preserve">Analysis confirmed the presence of the following substance: .  
</v>
      </c>
    </row>
    <row r="85" spans="1:9" hidden="1" x14ac:dyDescent="0.55000000000000004">
      <c r="A85" s="64"/>
      <c r="B85" s="67" t="s">
        <v>84</v>
      </c>
      <c r="C85" s="54" t="str">
        <f>CONCATENATE("Analysis did not confirm the presence of the following: ",E20,".  ",CHAR(10),CHAR(10))</f>
        <v xml:space="preserve">Analysis did not confirm the presence of the following: .  
</v>
      </c>
    </row>
    <row r="86" spans="1:9" hidden="1" x14ac:dyDescent="0.55000000000000004">
      <c r="A86" s="64"/>
      <c r="B86" s="78" t="s">
        <v>90</v>
      </c>
      <c r="C86" s="101" t="s">
        <v>111</v>
      </c>
    </row>
    <row r="87" spans="1:9" hidden="1" x14ac:dyDescent="0.55000000000000004"/>
    <row r="88" spans="1:9" hidden="1" x14ac:dyDescent="0.55000000000000004"/>
    <row r="89" spans="1:9" hidden="1" x14ac:dyDescent="0.55000000000000004">
      <c r="B89" s="38" t="s">
        <v>100</v>
      </c>
      <c r="E89" s="90"/>
    </row>
    <row r="90" spans="1:9" hidden="1" x14ac:dyDescent="0.55000000000000004">
      <c r="B90" s="159" t="str">
        <f>CONCATENATE(IF(AND(C8&lt;&gt;"serum",C9="acetone"),"- "&amp;C80,""),IF(OR(C17="x",AND(C9&lt;&gt;"acetone",SUM(J11:J14)&gt;0)),"- "&amp;C81,""),IF(AND(SUM(K11:K14)&gt;1,C8&lt;&gt;"serum",C9&lt;&gt;"acetone",C17&lt;&gt;"x",SUM(J11:J14)=0),"- "&amp;C83,""),IF(AND(C8="serum",C17&lt;&gt;"x",SUM(J11:J14)=0),"- "&amp;C82,""),IF(B20&lt;&gt;"","- "&amp;C84,""),IF(E20&lt;&gt;"","- "&amp;C85,""),IF(OR(B20&lt;&gt;"",E20&lt;&gt;"",AND(C9="acetone",C8&lt;&gt;"serum")),C86,""))</f>
        <v/>
      </c>
      <c r="C90" s="160"/>
      <c r="D90" s="160"/>
      <c r="E90" s="160"/>
      <c r="F90" s="160"/>
      <c r="G90" s="160"/>
      <c r="H90" s="160"/>
      <c r="I90" s="161"/>
    </row>
    <row r="91" spans="1:9" hidden="1" x14ac:dyDescent="0.55000000000000004">
      <c r="B91" s="162"/>
      <c r="C91" s="163"/>
      <c r="D91" s="163"/>
      <c r="E91" s="163"/>
      <c r="F91" s="163"/>
      <c r="G91" s="163"/>
      <c r="H91" s="163"/>
      <c r="I91" s="164"/>
    </row>
    <row r="92" spans="1:9" hidden="1" x14ac:dyDescent="0.55000000000000004">
      <c r="B92" s="162"/>
      <c r="C92" s="163"/>
      <c r="D92" s="163"/>
      <c r="E92" s="163"/>
      <c r="F92" s="163"/>
      <c r="G92" s="163"/>
      <c r="H92" s="163"/>
      <c r="I92" s="164"/>
    </row>
    <row r="93" spans="1:9" hidden="1" x14ac:dyDescent="0.55000000000000004">
      <c r="B93" s="162"/>
      <c r="C93" s="163"/>
      <c r="D93" s="163"/>
      <c r="E93" s="163"/>
      <c r="F93" s="163"/>
      <c r="G93" s="163"/>
      <c r="H93" s="163"/>
      <c r="I93" s="164"/>
    </row>
    <row r="94" spans="1:9" hidden="1" x14ac:dyDescent="0.55000000000000004">
      <c r="B94" s="162"/>
      <c r="C94" s="163"/>
      <c r="D94" s="163"/>
      <c r="E94" s="163"/>
      <c r="F94" s="163"/>
      <c r="G94" s="163"/>
      <c r="H94" s="163"/>
      <c r="I94" s="164"/>
    </row>
    <row r="95" spans="1:9" hidden="1" x14ac:dyDescent="0.55000000000000004">
      <c r="B95" s="162"/>
      <c r="C95" s="163"/>
      <c r="D95" s="163"/>
      <c r="E95" s="163"/>
      <c r="F95" s="163"/>
      <c r="G95" s="163"/>
      <c r="H95" s="163"/>
      <c r="I95" s="164"/>
    </row>
    <row r="96" spans="1:9" hidden="1" x14ac:dyDescent="0.55000000000000004">
      <c r="B96" s="162"/>
      <c r="C96" s="163"/>
      <c r="D96" s="163"/>
      <c r="E96" s="163"/>
      <c r="F96" s="163"/>
      <c r="G96" s="163"/>
      <c r="H96" s="163"/>
      <c r="I96" s="164"/>
    </row>
    <row r="97" spans="2:9" hidden="1" x14ac:dyDescent="0.55000000000000004">
      <c r="B97" s="162"/>
      <c r="C97" s="163"/>
      <c r="D97" s="163"/>
      <c r="E97" s="163"/>
      <c r="F97" s="163"/>
      <c r="G97" s="163"/>
      <c r="H97" s="163"/>
      <c r="I97" s="164"/>
    </row>
    <row r="98" spans="2:9" hidden="1" x14ac:dyDescent="0.55000000000000004">
      <c r="B98" s="162"/>
      <c r="C98" s="163"/>
      <c r="D98" s="163"/>
      <c r="E98" s="163"/>
      <c r="F98" s="163"/>
      <c r="G98" s="163"/>
      <c r="H98" s="163"/>
      <c r="I98" s="164"/>
    </row>
    <row r="99" spans="2:9" hidden="1" x14ac:dyDescent="0.55000000000000004">
      <c r="B99" s="165"/>
      <c r="C99" s="166"/>
      <c r="D99" s="166"/>
      <c r="E99" s="166"/>
      <c r="F99" s="166"/>
      <c r="G99" s="166"/>
      <c r="H99" s="166"/>
      <c r="I99" s="167"/>
    </row>
    <row r="100" spans="2:9" hidden="1" x14ac:dyDescent="0.55000000000000004"/>
  </sheetData>
  <sheetProtection algorithmName="SHA-512" hashValue="Uf1t5zcwtS7tVtHD3n5C2DGvTvmLAfTZMHvnmG8mTjy9X4vVrObs34mZoDVNcwigITN+iy3gyAgO5q7ieEPTMw==" saltValue="qURSfAJNJKU7vCD9hW90Vw==" spinCount="100000" sheet="1" objects="1" scenarios="1"/>
  <mergeCells count="29">
    <mergeCell ref="B1:F1"/>
    <mergeCell ref="E4:F4"/>
    <mergeCell ref="E5:F5"/>
    <mergeCell ref="N7:P7"/>
    <mergeCell ref="F8:F16"/>
    <mergeCell ref="G8:I8"/>
    <mergeCell ref="N8:P8"/>
    <mergeCell ref="G9:I9"/>
    <mergeCell ref="G10:I10"/>
    <mergeCell ref="G11:I11"/>
    <mergeCell ref="B27:I27"/>
    <mergeCell ref="P11:P22"/>
    <mergeCell ref="G12:I12"/>
    <mergeCell ref="G13:I13"/>
    <mergeCell ref="G14:I14"/>
    <mergeCell ref="G15:I15"/>
    <mergeCell ref="G16:I16"/>
    <mergeCell ref="E19:H19"/>
    <mergeCell ref="B20:C20"/>
    <mergeCell ref="E20:H20"/>
    <mergeCell ref="B23:I24"/>
    <mergeCell ref="N23:P23"/>
    <mergeCell ref="O25:P26"/>
    <mergeCell ref="N28:P28"/>
    <mergeCell ref="B30:I38"/>
    <mergeCell ref="B41:I55"/>
    <mergeCell ref="C76:C77"/>
    <mergeCell ref="B90:I99"/>
    <mergeCell ref="N30:P31"/>
  </mergeCells>
  <conditionalFormatting sqref="C67:C70">
    <cfRule type="expression" dxfId="519" priority="8">
      <formula>ABS(C11-$D$72)&gt;$D$77</formula>
    </cfRule>
  </conditionalFormatting>
  <conditionalFormatting sqref="B26">
    <cfRule type="expression" dxfId="518" priority="9">
      <formula>B27=""</formula>
    </cfRule>
  </conditionalFormatting>
  <conditionalFormatting sqref="B4">
    <cfRule type="expression" dxfId="517" priority="7">
      <formula>$B$5=""</formula>
    </cfRule>
  </conditionalFormatting>
  <conditionalFormatting sqref="C4">
    <cfRule type="expression" dxfId="516" priority="6">
      <formula>$C$5=""</formula>
    </cfRule>
  </conditionalFormatting>
  <conditionalFormatting sqref="E4:F4">
    <cfRule type="expression" dxfId="515" priority="5">
      <formula>$E$5=""</formula>
    </cfRule>
  </conditionalFormatting>
  <conditionalFormatting sqref="H4">
    <cfRule type="expression" dxfId="514" priority="4">
      <formula>$H$5=""</formula>
    </cfRule>
  </conditionalFormatting>
  <conditionalFormatting sqref="C8">
    <cfRule type="expression" dxfId="513" priority="3">
      <formula>$C$8&lt;&gt;"blood"</formula>
    </cfRule>
  </conditionalFormatting>
  <conditionalFormatting sqref="C9">
    <cfRule type="expression" dxfId="512" priority="2">
      <formula>$C$9&lt;&gt;"ethanol"</formula>
    </cfRule>
  </conditionalFormatting>
  <conditionalFormatting sqref="M30">
    <cfRule type="expression" dxfId="511" priority="1">
      <formula>N30&lt;&gt;""</formula>
    </cfRule>
  </conditionalFormatting>
  <conditionalFormatting sqref="G9:G12">
    <cfRule type="expression" dxfId="510" priority="73">
      <formula>AND(SUM(J$11:J$14)=0,D67&gt;$D$76)</formula>
    </cfRule>
  </conditionalFormatting>
  <dataValidations count="8">
    <dataValidation type="list" allowBlank="1" showInputMessage="1" showErrorMessage="1" sqref="C17" xr:uid="{00000000-0002-0000-0E00-000000000000}">
      <formula1>applies</formula1>
    </dataValidation>
    <dataValidation type="list" errorStyle="warning" allowBlank="1" showInputMessage="1" showErrorMessage="1" errorTitle="custom entry" error="You have entered a selection not in the drop-down list.  " sqref="B20:C20" xr:uid="{00000000-0002-0000-0E00-000001000000}">
      <formula1>othervolid</formula1>
    </dataValidation>
    <dataValidation type="list" errorStyle="warning" allowBlank="1" showInputMessage="1" showErrorMessage="1" errorTitle="Custom Entry" error="You have entered a name not in the drop-down list." sqref="H5" xr:uid="{00000000-0002-0000-0E00-000002000000}">
      <formula1>analyst_list</formula1>
    </dataValidation>
    <dataValidation type="list" allowBlank="1" showInputMessage="1" showErrorMessage="1" sqref="C8" xr:uid="{00000000-0002-0000-0E00-000003000000}">
      <formula1>matrix_list</formula1>
    </dataValidation>
    <dataValidation type="list" errorStyle="warning" allowBlank="1" showErrorMessage="1" errorTitle="Custom entry" error="You have customized this field." sqref="B23:I24" xr:uid="{00000000-0002-0000-0E00-000004000000}">
      <formula1>statements</formula1>
    </dataValidation>
    <dataValidation type="list" errorStyle="warning" allowBlank="1" showInputMessage="1" showErrorMessage="1" errorTitle="Custom Entry" error="You have entered a selection not in the drop-down list.  " sqref="E20" xr:uid="{00000000-0002-0000-0E00-000005000000}">
      <formula1>othervolid</formula1>
    </dataValidation>
    <dataValidation type="textLength" errorStyle="warning" operator="equal" allowBlank="1" showInputMessage="1" showErrorMessage="1" errorTitle="Case Number Length Error?" error="The length of the case number should be 10 characters." sqref="B5" xr:uid="{00000000-0002-0000-0E00-000006000000}">
      <formula1>10</formula1>
    </dataValidation>
    <dataValidation type="list" errorStyle="warning" allowBlank="1" showErrorMessage="1" errorTitle="Custom entry" error="You have customized this field." sqref="B27:I27" xr:uid="{00000000-0002-0000-0E00-000007000000}">
      <formula1>dispositions</formula1>
    </dataValidation>
  </dataValidations>
  <pageMargins left="0.7" right="0.7" top="0.75" bottom="0.75" header="0.3" footer="0.3"/>
  <pageSetup scale="67" orientation="portrait" horizontalDpi="300" verticalDpi="300" r:id="rId1"/>
  <ignoredErrors>
    <ignoredError sqref="E5 H5 B5:C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3" r:id="rId4" name="Button 3">
              <controlPr defaultSize="0" print="0" autoFill="0" autoPict="0" macro="[0]!ThisWorkbook.GeneratePDF">
                <anchor moveWithCells="1">
                  <from>
                    <xdr:col>8</xdr:col>
                    <xdr:colOff>1123950</xdr:colOff>
                    <xdr:row>3</xdr:row>
                    <xdr:rowOff>11430</xdr:rowOff>
                  </from>
                  <to>
                    <xdr:col>11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8000000}">
          <x14:formula1>
            <xm:f>Ranges!$G$9:$G$12</xm:f>
          </x14:formula1>
          <xm:sqref>C9</xm:sqref>
        </x14:dataValidation>
        <x14:dataValidation type="date" errorStyle="information" operator="lessThan" allowBlank="1" showErrorMessage="1" errorTitle="Uncertainty Update Due" error="The uncertainty values used in this form are due to be updated.  Please ensure you are using the most recent form." xr:uid="{00000000-0002-0000-0E00-000009000000}">
          <x14:formula1>
            <xm:f>Ranges!G14+Ranges!G16</xm:f>
          </x14:formula1>
          <xm:sqref>E5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pageSetUpPr fitToPage="1"/>
  </sheetPr>
  <dimension ref="A1:Q100"/>
  <sheetViews>
    <sheetView showGridLines="0" zoomScaleNormal="100" workbookViewId="0">
      <selection activeCell="C11" sqref="C11"/>
    </sheetView>
  </sheetViews>
  <sheetFormatPr defaultColWidth="9.15625" defaultRowHeight="14.4" x14ac:dyDescent="0.55000000000000004"/>
  <cols>
    <col min="1" max="1" width="1.83984375" style="38" customWidth="1"/>
    <col min="2" max="2" width="20.83984375" style="38" customWidth="1"/>
    <col min="3" max="3" width="12" style="38" bestFit="1" customWidth="1"/>
    <col min="4" max="4" width="11" style="38" customWidth="1"/>
    <col min="5" max="5" width="9.578125" style="38" customWidth="1"/>
    <col min="6" max="6" width="7.15625" style="38" customWidth="1"/>
    <col min="7" max="7" width="7.68359375" style="38" customWidth="1"/>
    <col min="8" max="8" width="25.68359375" style="38" customWidth="1"/>
    <col min="9" max="9" width="38.578125" style="38" customWidth="1"/>
    <col min="10" max="10" width="15.83984375" style="38" hidden="1" customWidth="1"/>
    <col min="11" max="11" width="22.41796875" style="38" hidden="1" customWidth="1"/>
    <col min="12" max="12" width="5" style="38" customWidth="1"/>
    <col min="13" max="13" width="7.41796875" style="38" customWidth="1"/>
    <col min="14" max="14" width="2.26171875" style="38" customWidth="1"/>
    <col min="15" max="15" width="2" style="38" customWidth="1"/>
    <col min="16" max="16" width="88.15625" style="38" customWidth="1"/>
    <col min="17" max="16384" width="9.15625" style="38"/>
  </cols>
  <sheetData>
    <row r="1" spans="2:17" ht="15" customHeight="1" x14ac:dyDescent="0.55000000000000004">
      <c r="B1" s="132" t="str">
        <f>'1'!B1</f>
        <v>Body Fluid Alcohol Concentration and Volatiles Reporting Form</v>
      </c>
      <c r="C1" s="133"/>
      <c r="D1" s="133"/>
      <c r="E1" s="133"/>
      <c r="F1" s="133"/>
      <c r="G1" s="79"/>
      <c r="H1" s="79"/>
      <c r="I1" s="93" t="str">
        <f>'1'!I1</f>
        <v>Version 2</v>
      </c>
      <c r="J1" s="44" t="s">
        <v>40</v>
      </c>
      <c r="K1" s="44" t="s">
        <v>40</v>
      </c>
      <c r="L1" s="44"/>
    </row>
    <row r="2" spans="2:17" ht="15" customHeight="1" x14ac:dyDescent="0.55000000000000004">
      <c r="B2" s="80" t="str">
        <f>'1'!B2</f>
        <v>NCSCL - Toxicology Section</v>
      </c>
      <c r="C2" s="11"/>
      <c r="D2" s="11"/>
      <c r="E2" s="11"/>
      <c r="F2" s="11"/>
      <c r="G2" s="11"/>
      <c r="H2" s="11"/>
      <c r="I2" s="94" t="str">
        <f>'1'!I2</f>
        <v>Effective Date: 11/14/2019</v>
      </c>
      <c r="J2" s="44"/>
      <c r="K2" s="44"/>
      <c r="L2" s="44"/>
      <c r="N2" s="100"/>
    </row>
    <row r="3" spans="2:17" ht="15" customHeight="1" x14ac:dyDescent="0.55000000000000004">
      <c r="D3" s="41"/>
      <c r="O3" s="95" t="s">
        <v>88</v>
      </c>
    </row>
    <row r="4" spans="2:17" ht="15" customHeight="1" x14ac:dyDescent="0.55000000000000004">
      <c r="B4" s="124" t="s">
        <v>37</v>
      </c>
      <c r="C4" s="124" t="s">
        <v>38</v>
      </c>
      <c r="E4" s="138" t="s">
        <v>94</v>
      </c>
      <c r="F4" s="138"/>
      <c r="H4" s="118" t="s">
        <v>44</v>
      </c>
      <c r="J4" s="92"/>
      <c r="O4" s="95"/>
      <c r="P4" s="110" t="s">
        <v>113</v>
      </c>
    </row>
    <row r="5" spans="2:17" ht="15" customHeight="1" x14ac:dyDescent="0.55000000000000004">
      <c r="B5" s="120" t="str">
        <f>IF('Sample list'!B20="","",'Sample list'!B20)</f>
        <v/>
      </c>
      <c r="C5" s="120" t="str">
        <f>IF('Sample list'!C20="","",'Sample list'!C20)</f>
        <v/>
      </c>
      <c r="E5" s="136" t="str">
        <f>IF('1'!E5="","",'1'!E5)</f>
        <v/>
      </c>
      <c r="F5" s="137"/>
      <c r="H5" s="83" t="str">
        <f>IF('1'!H5="","",'1'!H5)</f>
        <v/>
      </c>
      <c r="O5" s="38" t="s">
        <v>88</v>
      </c>
      <c r="P5" s="37" t="str">
        <f>B41</f>
        <v/>
      </c>
    </row>
    <row r="6" spans="2:17" ht="15" customHeight="1" x14ac:dyDescent="0.55000000000000004"/>
    <row r="7" spans="2:17" ht="15" customHeight="1" thickBot="1" x14ac:dyDescent="0.6">
      <c r="N7" s="135" t="s">
        <v>96</v>
      </c>
      <c r="O7" s="135"/>
      <c r="P7" s="135"/>
    </row>
    <row r="8" spans="2:17" ht="15" customHeight="1" x14ac:dyDescent="0.55000000000000004">
      <c r="B8" s="71" t="s">
        <v>92</v>
      </c>
      <c r="C8" s="81" t="s">
        <v>71</v>
      </c>
      <c r="F8" s="141" t="s">
        <v>86</v>
      </c>
      <c r="G8" s="139" t="str">
        <f>CONCATENATE("The measured ",C9," values are:")</f>
        <v>The measured ethanol values are:</v>
      </c>
      <c r="H8" s="140"/>
      <c r="I8" s="140"/>
      <c r="M8" s="64"/>
      <c r="N8" s="134" t="s">
        <v>97</v>
      </c>
      <c r="O8" s="134"/>
      <c r="P8" s="134"/>
      <c r="Q8" s="40"/>
    </row>
    <row r="9" spans="2:17" ht="15" customHeight="1" x14ac:dyDescent="0.55000000000000004">
      <c r="B9" s="72" t="s">
        <v>93</v>
      </c>
      <c r="C9" s="82" t="s">
        <v>5</v>
      </c>
      <c r="F9" s="141"/>
      <c r="G9" s="142" t="str">
        <f>IF(C11="","",IF(C11=0,"0.0000  g/dl",CONCATENATE(TEXT(C11,"0.0000"),"  g/dl",IF(AND(SUM(J$11:J$14)=0,D67&gt;$D$76),CONCATENATE("  (&gt;",$D$76*100,"% deviation from the average)"),""),IF(C11*10000-INT(C11*10000)&gt;0.0001,"    (THIS VALUE CONTAINS MORE DECIMAL PLACES THAN DISPLAYED)",""))))</f>
        <v/>
      </c>
      <c r="H9" s="143"/>
      <c r="I9" s="143"/>
      <c r="M9" s="64"/>
      <c r="N9" s="105"/>
      <c r="O9" s="89"/>
      <c r="P9" s="106"/>
      <c r="Q9" s="40"/>
    </row>
    <row r="10" spans="2:17" ht="15" customHeight="1" x14ac:dyDescent="0.55000000000000004">
      <c r="B10" s="72"/>
      <c r="C10" s="73"/>
      <c r="D10" s="69"/>
      <c r="F10" s="141"/>
      <c r="G10" s="142" t="str">
        <f>IF(C12="","",IF(C12=0,"0.0000  g/dl",CONCATENATE(TEXT(C12,"0.0000"),"  g/dl",IF(AND(SUM(J$11:J$14)=0,D68&gt;$D$76),CONCATENATE("  (&gt;",$D$76*100,"% deviation from the average)"),""),IF(C12*10000-INT(C12*10000)&gt;0.0001,"    (THIS VALUE CONTAINS MORE DECIMAL PLACES THAN DISPLAYED)",""))))</f>
        <v/>
      </c>
      <c r="H10" s="143"/>
      <c r="I10" s="143"/>
      <c r="J10" s="38" t="s">
        <v>39</v>
      </c>
      <c r="K10" s="43" t="s">
        <v>75</v>
      </c>
      <c r="L10" s="43"/>
      <c r="M10" s="64"/>
      <c r="N10" s="7"/>
      <c r="O10" s="89" t="str">
        <f>"Item "&amp;C5&amp;":"</f>
        <v>Item :</v>
      </c>
      <c r="P10" s="89"/>
      <c r="Q10" s="40"/>
    </row>
    <row r="11" spans="2:17" ht="15" customHeight="1" x14ac:dyDescent="0.55000000000000004">
      <c r="B11" s="74" t="s">
        <v>74</v>
      </c>
      <c r="C11" s="84"/>
      <c r="D11" s="2" t="str">
        <f>IF(LEN(C11)&gt;6,"re-enter",IF(C11&gt;0.5,"HI cal",""))</f>
        <v/>
      </c>
      <c r="F11" s="141"/>
      <c r="G11" s="142" t="str">
        <f>IF(C13="","",IF(C13=0,"0.0000  g/dl",CONCATENATE(TEXT(C13,"0.0000"),"  g/dl",IF(AND(SUM(J$11:J$14)=0,D69&gt;$D$76),CONCATENATE("  (&gt;",$D$76*100,"% deviation from the average)"),""),IF(C13*10000-INT(C13*10000)&gt;0.0001,"    (THIS VALUE CONTAINS MORE DECIMAL PLACES THAN DISPLAYED)",""))))</f>
        <v/>
      </c>
      <c r="H11" s="143"/>
      <c r="I11" s="143"/>
      <c r="J11" s="54">
        <f>IF(C11="",0,IF(C11&lt;0.01,1,0))</f>
        <v>0</v>
      </c>
      <c r="K11" s="43">
        <f>IF(C11&lt;&gt;"",1,0)</f>
        <v>0</v>
      </c>
      <c r="L11" s="43"/>
      <c r="M11" s="64"/>
      <c r="N11" s="88"/>
      <c r="O11" s="91"/>
      <c r="P11" s="151" t="str">
        <f>CONCATENATE(IF(B90="","",B90&amp;CHAR(10)&amp;CHAR(10)),IF(B23="","","- "&amp;B23))</f>
        <v/>
      </c>
      <c r="Q11" s="40"/>
    </row>
    <row r="12" spans="2:17" ht="15" customHeight="1" x14ac:dyDescent="0.55000000000000004">
      <c r="B12" s="72"/>
      <c r="C12" s="84"/>
      <c r="D12" s="2" t="str">
        <f>IF(LEN(C12)&gt;6,"re-enter",IF(C12&gt;0.5,"HI cal",""))</f>
        <v/>
      </c>
      <c r="F12" s="141"/>
      <c r="G12" s="142" t="str">
        <f>IF(C14="","",IF(C14=0,"0.0000  g/dl",CONCATENATE(TEXT(C14,"0.0000"),"  g/dl",IF(AND(SUM(J$11:J$14)=0,D70&gt;$D$76),CONCATENATE("  (&gt;",$D$76*100,"% deviation from the average)"),""),IF(C14*10000-INT(C14*10000)&gt;0.0001,"    (THIS VALUE CONTAINS MORE DECIMAL PLACES THAN DISPLAYED)",""))))</f>
        <v/>
      </c>
      <c r="H12" s="143"/>
      <c r="I12" s="143"/>
      <c r="J12" s="54">
        <f>IF(C12="",0,IF(C12&lt;0.01,1,0))</f>
        <v>0</v>
      </c>
      <c r="K12" s="43">
        <f>IF(C12&lt;&gt;"",1,0)</f>
        <v>0</v>
      </c>
      <c r="L12" s="43"/>
      <c r="M12" s="64"/>
      <c r="N12" s="88"/>
      <c r="O12" s="88"/>
      <c r="P12" s="151"/>
      <c r="Q12" s="40"/>
    </row>
    <row r="13" spans="2:17" ht="15" customHeight="1" x14ac:dyDescent="0.55000000000000004">
      <c r="B13" s="72"/>
      <c r="C13" s="84"/>
      <c r="D13" s="2" t="str">
        <f>IF(LEN(C13)&gt;6,"re-enter",IF(C13&gt;0.5,"HI cal",""))</f>
        <v/>
      </c>
      <c r="F13" s="141"/>
      <c r="G13" s="139" t="str">
        <f>IF(MIN(C11:C14)&lt;0.01,"",CONCATENATE("The average of the four values is  ",TEXT(D72,"0.000000")," g/dl."))</f>
        <v/>
      </c>
      <c r="H13" s="140"/>
      <c r="I13" s="140"/>
      <c r="J13" s="54">
        <f>IF(C13="",0,IF(C13&lt;0.01,1,0))</f>
        <v>0</v>
      </c>
      <c r="K13" s="43">
        <f>IF(C13&lt;&gt;"",1,0)</f>
        <v>0</v>
      </c>
      <c r="L13" s="43"/>
      <c r="M13" s="64"/>
      <c r="N13" s="88"/>
      <c r="O13" s="88"/>
      <c r="P13" s="151"/>
      <c r="Q13" s="40"/>
    </row>
    <row r="14" spans="2:17" ht="15" customHeight="1" thickBot="1" x14ac:dyDescent="0.6">
      <c r="B14" s="75"/>
      <c r="C14" s="85"/>
      <c r="D14" s="2" t="str">
        <f>IF(LEN(C14)&gt;6,"re-enter",IF(C14&gt;0.5,"HI cal",""))</f>
        <v/>
      </c>
      <c r="F14" s="141"/>
      <c r="G14" s="144" t="str">
        <f>IF(MIN(C11:C14)&lt;0.01,"",CONCATENATE("The ",D76*100,"% uncertainty is +/- ", TEXT(D77,"0.0000000"), " g/dl, at a 99.73 % level of confidence (k=3)."))</f>
        <v/>
      </c>
      <c r="H14" s="145"/>
      <c r="I14" s="145"/>
      <c r="J14" s="54">
        <f>IF(C14="",0,IF(C14&lt;0.01,1,0))</f>
        <v>0</v>
      </c>
      <c r="K14" s="43">
        <f>IF(C14&lt;&gt;"",1,0)</f>
        <v>0</v>
      </c>
      <c r="L14" s="43"/>
      <c r="M14" s="64"/>
      <c r="N14" s="88"/>
      <c r="O14" s="88"/>
      <c r="P14" s="151"/>
      <c r="Q14" s="40"/>
    </row>
    <row r="15" spans="2:17" x14ac:dyDescent="0.55000000000000004">
      <c r="B15" s="117"/>
      <c r="F15" s="141"/>
      <c r="G15" s="146" t="str">
        <f>IF(OR(MIN(C11:C14)&lt;0.01,SUM(K11:K14)&lt;&gt;4),"",IF(AND(MAX(D67:D70)&gt;D76,M30=""),"",IF(AND(MAX(D67:D70)&gt;D76,M30&lt;&gt;""),"The lowest value was used for reporting.",CONCATENATE("The ",IF(C8="serum","serum converted, ",""),"truncated average for reporting is ",IF(C8="serum",TEXT(F74,"0.00"),TEXT(D74,"0.00")),"  g/dl."))))</f>
        <v/>
      </c>
      <c r="H15" s="147"/>
      <c r="I15" s="147"/>
      <c r="J15" s="54"/>
      <c r="M15" s="64"/>
      <c r="N15" s="88"/>
      <c r="O15" s="91"/>
      <c r="P15" s="151"/>
      <c r="Q15" s="40"/>
    </row>
    <row r="16" spans="2:17" x14ac:dyDescent="0.55000000000000004">
      <c r="B16" s="117"/>
      <c r="C16" s="70" t="str">
        <f>IF(AND(C9&lt;&gt;"acetone",C17="x",SUM(K11:K14)&gt;0,SUM(J11:J14)=0),"'No alcohol' selected below conflicts with entered results!","")</f>
        <v/>
      </c>
      <c r="F16" s="141"/>
      <c r="G16" s="144" t="str">
        <f>IF(C8="serum",CONCATENATE("The serum to whole blood conversion calculation is:  ",TEXT(D72,"0.000000")," g/dl / 1.18 = ",TEXT(F72,"0.000000")," g/dl."),"")</f>
        <v/>
      </c>
      <c r="H16" s="145"/>
      <c r="I16" s="145"/>
      <c r="J16" s="54"/>
      <c r="M16" s="64"/>
      <c r="N16" s="88"/>
      <c r="O16" s="7"/>
      <c r="P16" s="151"/>
      <c r="Q16" s="40"/>
    </row>
    <row r="17" spans="2:17" x14ac:dyDescent="0.55000000000000004">
      <c r="B17" s="68" t="s">
        <v>42</v>
      </c>
      <c r="C17" s="86"/>
      <c r="D17" s="60" t="s">
        <v>43</v>
      </c>
      <c r="F17" s="98"/>
      <c r="M17" s="64"/>
      <c r="N17" s="7"/>
      <c r="O17" s="7"/>
      <c r="P17" s="151"/>
      <c r="Q17" s="40"/>
    </row>
    <row r="18" spans="2:17" x14ac:dyDescent="0.55000000000000004">
      <c r="M18" s="64"/>
      <c r="N18" s="7"/>
      <c r="O18" s="123"/>
      <c r="P18" s="151"/>
      <c r="Q18" s="40"/>
    </row>
    <row r="19" spans="2:17" x14ac:dyDescent="0.55000000000000004">
      <c r="B19" s="59" t="s">
        <v>85</v>
      </c>
      <c r="C19" s="38" t="str">
        <f>IFERROR(IF(B20="","",IF(VLOOKUP(B20,othervolid,1)=B20,"","+")),"+")</f>
        <v/>
      </c>
      <c r="E19" s="148" t="s">
        <v>82</v>
      </c>
      <c r="F19" s="148"/>
      <c r="G19" s="148"/>
      <c r="H19" s="148"/>
      <c r="I19" s="38" t="str">
        <f>IFERROR(IF(E20="","",IF(VLOOKUP(E20,othervolid,1)=E20,"","+")),"+")</f>
        <v/>
      </c>
      <c r="M19" s="64"/>
      <c r="N19" s="7"/>
      <c r="O19" s="7"/>
      <c r="P19" s="151"/>
      <c r="Q19" s="40"/>
    </row>
    <row r="20" spans="2:17" ht="15" customHeight="1" x14ac:dyDescent="0.55000000000000004">
      <c r="B20" s="158"/>
      <c r="C20" s="158"/>
      <c r="E20" s="171"/>
      <c r="F20" s="172"/>
      <c r="G20" s="172"/>
      <c r="H20" s="173"/>
      <c r="M20" s="64"/>
      <c r="N20" s="88"/>
      <c r="O20" s="7"/>
      <c r="P20" s="151"/>
      <c r="Q20" s="40"/>
    </row>
    <row r="21" spans="2:17" x14ac:dyDescent="0.55000000000000004">
      <c r="D21" s="99" t="str">
        <f>IF(AND(B20=E20,B20&lt;&gt;""),"The two entries above conflict with eachother!","")</f>
        <v/>
      </c>
      <c r="M21" s="64"/>
      <c r="N21" s="88"/>
      <c r="O21" s="7"/>
      <c r="P21" s="151"/>
      <c r="Q21" s="40"/>
    </row>
    <row r="22" spans="2:17" ht="15" customHeight="1" x14ac:dyDescent="0.55000000000000004">
      <c r="B22" s="38" t="s">
        <v>101</v>
      </c>
      <c r="E22" s="38" t="str">
        <f>IFERROR(IF(B23="","",IF(VLOOKUP(B23,statements_alpha,1)=B23,"","+")),"+")</f>
        <v/>
      </c>
      <c r="F22" s="39"/>
      <c r="G22" s="58"/>
      <c r="H22" s="58"/>
      <c r="I22" s="58"/>
      <c r="M22" s="64"/>
      <c r="N22" s="7"/>
      <c r="O22" s="7"/>
      <c r="P22" s="151"/>
      <c r="Q22" s="40"/>
    </row>
    <row r="23" spans="2:17" ht="15" customHeight="1" x14ac:dyDescent="0.55000000000000004">
      <c r="B23" s="152"/>
      <c r="C23" s="153"/>
      <c r="D23" s="153"/>
      <c r="E23" s="153"/>
      <c r="F23" s="153"/>
      <c r="G23" s="153"/>
      <c r="H23" s="153"/>
      <c r="I23" s="154"/>
      <c r="M23" s="64"/>
      <c r="N23" s="149" t="s">
        <v>98</v>
      </c>
      <c r="O23" s="134"/>
      <c r="P23" s="150"/>
      <c r="Q23" s="40"/>
    </row>
    <row r="24" spans="2:17" x14ac:dyDescent="0.55000000000000004">
      <c r="B24" s="155"/>
      <c r="C24" s="156"/>
      <c r="D24" s="156"/>
      <c r="E24" s="156"/>
      <c r="F24" s="156"/>
      <c r="G24" s="156"/>
      <c r="H24" s="156"/>
      <c r="I24" s="157"/>
      <c r="M24" s="64"/>
      <c r="N24" s="107"/>
      <c r="O24" s="108"/>
      <c r="P24" s="109"/>
      <c r="Q24" s="40"/>
    </row>
    <row r="25" spans="2:17" x14ac:dyDescent="0.55000000000000004">
      <c r="F25" s="7"/>
      <c r="G25" s="58"/>
      <c r="H25" s="58"/>
      <c r="I25" s="58"/>
      <c r="M25" s="64"/>
      <c r="N25" s="7"/>
      <c r="O25" s="177" t="str">
        <f>IF(B27="","",RIGHT(B27,LEN(B27)-48))</f>
        <v/>
      </c>
      <c r="P25" s="177"/>
      <c r="Q25" s="40"/>
    </row>
    <row r="26" spans="2:17" ht="15" customHeight="1" x14ac:dyDescent="0.55000000000000004">
      <c r="B26" s="111" t="s">
        <v>102</v>
      </c>
      <c r="C26" s="38" t="str">
        <f>IFERROR(IF(B27="","",IF(VLOOKUP(B27,dispositions_alpha,1)=B27,"","+")),"+")</f>
        <v/>
      </c>
      <c r="M26" s="64"/>
      <c r="N26" s="7"/>
      <c r="O26" s="177"/>
      <c r="P26" s="177"/>
      <c r="Q26" s="40"/>
    </row>
    <row r="27" spans="2:17" x14ac:dyDescent="0.55000000000000004">
      <c r="B27" s="168"/>
      <c r="C27" s="169"/>
      <c r="D27" s="169"/>
      <c r="E27" s="169"/>
      <c r="F27" s="169"/>
      <c r="G27" s="169"/>
      <c r="H27" s="169"/>
      <c r="I27" s="170"/>
      <c r="M27" s="64"/>
      <c r="N27" s="7"/>
      <c r="O27" s="7"/>
      <c r="P27" s="7"/>
      <c r="Q27" s="40"/>
    </row>
    <row r="28" spans="2:17" x14ac:dyDescent="0.55000000000000004">
      <c r="M28" s="64"/>
      <c r="N28" s="176" t="s">
        <v>99</v>
      </c>
      <c r="O28" s="176"/>
      <c r="P28" s="176"/>
      <c r="Q28" s="40"/>
    </row>
    <row r="29" spans="2:17" ht="15" customHeight="1" x14ac:dyDescent="0.55000000000000004">
      <c r="B29" s="42" t="s">
        <v>28</v>
      </c>
      <c r="C29" s="102"/>
      <c r="D29" s="102"/>
      <c r="E29" s="102"/>
      <c r="F29" s="102"/>
      <c r="G29" s="102"/>
      <c r="H29" s="102"/>
      <c r="I29" s="102"/>
      <c r="N29" s="79"/>
      <c r="O29" s="79"/>
      <c r="P29" s="79"/>
    </row>
    <row r="30" spans="2:17" x14ac:dyDescent="0.55000000000000004">
      <c r="B30" s="179"/>
      <c r="C30" s="180"/>
      <c r="D30" s="180"/>
      <c r="E30" s="180"/>
      <c r="F30" s="180"/>
      <c r="G30" s="180"/>
      <c r="H30" s="180"/>
      <c r="I30" s="181"/>
      <c r="M30" s="130"/>
      <c r="N30" s="178" t="str">
        <f>IF(AND(MAX(D67:D70)&gt;D76,SUM(K11:K14)=4),"&lt;- If this is a second set of values for the case, and both sets have an unacceptable deviation from the mean, enter the lowest value in the cell to the left (gm/dL).","")</f>
        <v/>
      </c>
      <c r="O30" s="178"/>
      <c r="P30" s="178"/>
    </row>
    <row r="31" spans="2:17" ht="15" customHeight="1" x14ac:dyDescent="0.55000000000000004">
      <c r="B31" s="182"/>
      <c r="C31" s="183"/>
      <c r="D31" s="183"/>
      <c r="E31" s="183"/>
      <c r="F31" s="183"/>
      <c r="G31" s="183"/>
      <c r="H31" s="183"/>
      <c r="I31" s="184"/>
      <c r="N31" s="178"/>
      <c r="O31" s="178"/>
      <c r="P31" s="178"/>
    </row>
    <row r="32" spans="2:17" x14ac:dyDescent="0.55000000000000004">
      <c r="B32" s="182"/>
      <c r="C32" s="183"/>
      <c r="D32" s="183"/>
      <c r="E32" s="183"/>
      <c r="F32" s="183"/>
      <c r="G32" s="183"/>
      <c r="H32" s="183"/>
      <c r="I32" s="184"/>
      <c r="M32" s="5"/>
    </row>
    <row r="33" spans="2:9" x14ac:dyDescent="0.55000000000000004">
      <c r="B33" s="182"/>
      <c r="C33" s="183"/>
      <c r="D33" s="183"/>
      <c r="E33" s="183"/>
      <c r="F33" s="183"/>
      <c r="G33" s="183"/>
      <c r="H33" s="183"/>
      <c r="I33" s="184"/>
    </row>
    <row r="34" spans="2:9" x14ac:dyDescent="0.55000000000000004">
      <c r="B34" s="182"/>
      <c r="C34" s="183"/>
      <c r="D34" s="183"/>
      <c r="E34" s="183"/>
      <c r="F34" s="183"/>
      <c r="G34" s="183"/>
      <c r="H34" s="183"/>
      <c r="I34" s="184"/>
    </row>
    <row r="35" spans="2:9" x14ac:dyDescent="0.55000000000000004">
      <c r="B35" s="182"/>
      <c r="C35" s="183"/>
      <c r="D35" s="183"/>
      <c r="E35" s="183"/>
      <c r="F35" s="183"/>
      <c r="G35" s="183"/>
      <c r="H35" s="183"/>
      <c r="I35" s="184"/>
    </row>
    <row r="36" spans="2:9" x14ac:dyDescent="0.55000000000000004">
      <c r="B36" s="182"/>
      <c r="C36" s="183"/>
      <c r="D36" s="183"/>
      <c r="E36" s="183"/>
      <c r="F36" s="183"/>
      <c r="G36" s="183"/>
      <c r="H36" s="183"/>
      <c r="I36" s="184"/>
    </row>
    <row r="37" spans="2:9" x14ac:dyDescent="0.55000000000000004">
      <c r="B37" s="182"/>
      <c r="C37" s="183"/>
      <c r="D37" s="183"/>
      <c r="E37" s="183"/>
      <c r="F37" s="183"/>
      <c r="G37" s="183"/>
      <c r="H37" s="183"/>
      <c r="I37" s="184"/>
    </row>
    <row r="38" spans="2:9" x14ac:dyDescent="0.55000000000000004">
      <c r="B38" s="185"/>
      <c r="C38" s="186"/>
      <c r="D38" s="186"/>
      <c r="E38" s="186"/>
      <c r="F38" s="186"/>
      <c r="G38" s="186"/>
      <c r="H38" s="186"/>
      <c r="I38" s="187"/>
    </row>
    <row r="40" spans="2:9" x14ac:dyDescent="0.55000000000000004">
      <c r="B40" s="7" t="s">
        <v>103</v>
      </c>
    </row>
    <row r="41" spans="2:9" ht="15" customHeight="1" x14ac:dyDescent="0.55000000000000004">
      <c r="B41" s="159" t="str">
        <f>CONCATENATE(IF(B90="","",B90&amp;CHAR(10)&amp;CHAR(10)),IF(B23="","","- "&amp;B23&amp;CHAR(10)&amp;CHAR(10)))</f>
        <v/>
      </c>
      <c r="C41" s="160"/>
      <c r="D41" s="160"/>
      <c r="E41" s="160"/>
      <c r="F41" s="160"/>
      <c r="G41" s="160"/>
      <c r="H41" s="160"/>
      <c r="I41" s="161"/>
    </row>
    <row r="42" spans="2:9" x14ac:dyDescent="0.55000000000000004">
      <c r="B42" s="162"/>
      <c r="C42" s="163"/>
      <c r="D42" s="163"/>
      <c r="E42" s="163"/>
      <c r="F42" s="163"/>
      <c r="G42" s="163"/>
      <c r="H42" s="163"/>
      <c r="I42" s="164"/>
    </row>
    <row r="43" spans="2:9" x14ac:dyDescent="0.55000000000000004">
      <c r="B43" s="162"/>
      <c r="C43" s="163"/>
      <c r="D43" s="163"/>
      <c r="E43" s="163"/>
      <c r="F43" s="163"/>
      <c r="G43" s="163"/>
      <c r="H43" s="163"/>
      <c r="I43" s="164"/>
    </row>
    <row r="44" spans="2:9" x14ac:dyDescent="0.55000000000000004">
      <c r="B44" s="162"/>
      <c r="C44" s="163"/>
      <c r="D44" s="163"/>
      <c r="E44" s="163"/>
      <c r="F44" s="163"/>
      <c r="G44" s="163"/>
      <c r="H44" s="163"/>
      <c r="I44" s="164"/>
    </row>
    <row r="45" spans="2:9" x14ac:dyDescent="0.55000000000000004">
      <c r="B45" s="162"/>
      <c r="C45" s="163"/>
      <c r="D45" s="163"/>
      <c r="E45" s="163"/>
      <c r="F45" s="163"/>
      <c r="G45" s="163"/>
      <c r="H45" s="163"/>
      <c r="I45" s="164"/>
    </row>
    <row r="46" spans="2:9" x14ac:dyDescent="0.55000000000000004">
      <c r="B46" s="162"/>
      <c r="C46" s="163"/>
      <c r="D46" s="163"/>
      <c r="E46" s="163"/>
      <c r="F46" s="163"/>
      <c r="G46" s="163"/>
      <c r="H46" s="163"/>
      <c r="I46" s="164"/>
    </row>
    <row r="47" spans="2:9" x14ac:dyDescent="0.55000000000000004">
      <c r="B47" s="162"/>
      <c r="C47" s="163"/>
      <c r="D47" s="163"/>
      <c r="E47" s="163"/>
      <c r="F47" s="163"/>
      <c r="G47" s="163"/>
      <c r="H47" s="163"/>
      <c r="I47" s="164"/>
    </row>
    <row r="48" spans="2:9" x14ac:dyDescent="0.55000000000000004">
      <c r="B48" s="162"/>
      <c r="C48" s="163"/>
      <c r="D48" s="163"/>
      <c r="E48" s="163"/>
      <c r="F48" s="163"/>
      <c r="G48" s="163"/>
      <c r="H48" s="163"/>
      <c r="I48" s="164"/>
    </row>
    <row r="49" spans="2:12" x14ac:dyDescent="0.55000000000000004">
      <c r="B49" s="162"/>
      <c r="C49" s="163"/>
      <c r="D49" s="163"/>
      <c r="E49" s="163"/>
      <c r="F49" s="163"/>
      <c r="G49" s="163"/>
      <c r="H49" s="163"/>
      <c r="I49" s="164"/>
    </row>
    <row r="50" spans="2:12" x14ac:dyDescent="0.55000000000000004">
      <c r="B50" s="162"/>
      <c r="C50" s="163"/>
      <c r="D50" s="163"/>
      <c r="E50" s="163"/>
      <c r="F50" s="163"/>
      <c r="G50" s="163"/>
      <c r="H50" s="163"/>
      <c r="I50" s="164"/>
    </row>
    <row r="51" spans="2:12" x14ac:dyDescent="0.55000000000000004">
      <c r="B51" s="162"/>
      <c r="C51" s="163"/>
      <c r="D51" s="163"/>
      <c r="E51" s="163"/>
      <c r="F51" s="163"/>
      <c r="G51" s="163"/>
      <c r="H51" s="163"/>
      <c r="I51" s="164"/>
    </row>
    <row r="52" spans="2:12" x14ac:dyDescent="0.55000000000000004">
      <c r="B52" s="162"/>
      <c r="C52" s="163"/>
      <c r="D52" s="163"/>
      <c r="E52" s="163"/>
      <c r="F52" s="163"/>
      <c r="G52" s="163"/>
      <c r="H52" s="163"/>
      <c r="I52" s="164"/>
    </row>
    <row r="53" spans="2:12" x14ac:dyDescent="0.55000000000000004">
      <c r="B53" s="162"/>
      <c r="C53" s="163"/>
      <c r="D53" s="163"/>
      <c r="E53" s="163"/>
      <c r="F53" s="163"/>
      <c r="G53" s="163"/>
      <c r="H53" s="163"/>
      <c r="I53" s="164"/>
    </row>
    <row r="54" spans="2:12" x14ac:dyDescent="0.55000000000000004">
      <c r="B54" s="162"/>
      <c r="C54" s="163"/>
      <c r="D54" s="163"/>
      <c r="E54" s="163"/>
      <c r="F54" s="163"/>
      <c r="G54" s="163"/>
      <c r="H54" s="163"/>
      <c r="I54" s="164"/>
    </row>
    <row r="55" spans="2:12" x14ac:dyDescent="0.55000000000000004">
      <c r="B55" s="165"/>
      <c r="C55" s="166"/>
      <c r="D55" s="166"/>
      <c r="E55" s="166"/>
      <c r="F55" s="166"/>
      <c r="G55" s="166"/>
      <c r="H55" s="166"/>
      <c r="I55" s="167"/>
    </row>
    <row r="56" spans="2:12" x14ac:dyDescent="0.55000000000000004">
      <c r="B56" s="103"/>
      <c r="C56" s="103"/>
      <c r="D56" s="103"/>
      <c r="E56" s="103"/>
      <c r="F56" s="103"/>
      <c r="G56" s="103"/>
      <c r="H56" s="103"/>
      <c r="I56" s="103"/>
    </row>
    <row r="57" spans="2:12" x14ac:dyDescent="0.55000000000000004">
      <c r="B57" s="104" t="s">
        <v>112</v>
      </c>
      <c r="C57" s="103"/>
      <c r="D57" s="103"/>
      <c r="E57" s="103"/>
      <c r="F57" s="103"/>
      <c r="G57" s="103"/>
      <c r="H57" s="103"/>
      <c r="I57" s="103"/>
    </row>
    <row r="59" spans="2:12" x14ac:dyDescent="0.55000000000000004">
      <c r="B59" s="42" t="str">
        <f>'1'!B59</f>
        <v>Form template approved by Toxicology Technical Leader Wayne Lewallen on 11/14/2019.</v>
      </c>
    </row>
    <row r="60" spans="2:12" x14ac:dyDescent="0.55000000000000004">
      <c r="B60" s="42"/>
    </row>
    <row r="61" spans="2:12" x14ac:dyDescent="0.55000000000000004">
      <c r="B61" s="42"/>
      <c r="L61" s="119"/>
    </row>
    <row r="62" spans="2:12" x14ac:dyDescent="0.55000000000000004">
      <c r="B62" s="42"/>
      <c r="I62" s="8"/>
      <c r="L62" s="119" t="s">
        <v>118</v>
      </c>
    </row>
    <row r="63" spans="2:12" x14ac:dyDescent="0.55000000000000004">
      <c r="I63" s="131"/>
    </row>
    <row r="64" spans="2:12" x14ac:dyDescent="0.55000000000000004">
      <c r="I64" s="7"/>
    </row>
    <row r="65" spans="1:7" hidden="1" x14ac:dyDescent="0.55000000000000004">
      <c r="B65" s="44" t="s">
        <v>29</v>
      </c>
    </row>
    <row r="66" spans="1:7" hidden="1" x14ac:dyDescent="0.55000000000000004">
      <c r="B66" s="21" t="s">
        <v>41</v>
      </c>
      <c r="C66" s="46" t="s">
        <v>3</v>
      </c>
      <c r="D66" s="45"/>
    </row>
    <row r="67" spans="1:7" hidden="1" x14ac:dyDescent="0.55000000000000004">
      <c r="B67" s="47">
        <f>C11</f>
        <v>0</v>
      </c>
      <c r="C67" s="9" t="e">
        <f>ABS(C11-D$72)</f>
        <v>#DIV/0!</v>
      </c>
      <c r="D67" s="16" t="str">
        <f>IFERROR(C67/$D$72,"")</f>
        <v/>
      </c>
    </row>
    <row r="68" spans="1:7" hidden="1" x14ac:dyDescent="0.55000000000000004">
      <c r="B68" s="47">
        <f>C12</f>
        <v>0</v>
      </c>
      <c r="C68" s="10" t="e">
        <f>ABS(C12-D$72)</f>
        <v>#DIV/0!</v>
      </c>
      <c r="D68" s="16" t="str">
        <f t="shared" ref="D68:D70" si="0">IFERROR(C68/$D$72,"")</f>
        <v/>
      </c>
    </row>
    <row r="69" spans="1:7" hidden="1" x14ac:dyDescent="0.55000000000000004">
      <c r="B69" s="47">
        <f>C13</f>
        <v>0</v>
      </c>
      <c r="C69" s="10" t="e">
        <f>ABS(C13-D$72)</f>
        <v>#DIV/0!</v>
      </c>
      <c r="D69" s="16" t="str">
        <f t="shared" si="0"/>
        <v/>
      </c>
    </row>
    <row r="70" spans="1:7" hidden="1" x14ac:dyDescent="0.55000000000000004">
      <c r="B70" s="47">
        <f>C14</f>
        <v>0</v>
      </c>
      <c r="C70" s="10" t="e">
        <f>ABS(C14-D$72)</f>
        <v>#DIV/0!</v>
      </c>
      <c r="D70" s="16" t="str">
        <f t="shared" si="0"/>
        <v/>
      </c>
    </row>
    <row r="71" spans="1:7" hidden="1" x14ac:dyDescent="0.55000000000000004">
      <c r="F71" s="38" t="s">
        <v>77</v>
      </c>
    </row>
    <row r="72" spans="1:7" hidden="1" x14ac:dyDescent="0.55000000000000004">
      <c r="C72" s="38" t="s">
        <v>0</v>
      </c>
      <c r="D72" s="6" t="e">
        <f>AVERAGE(C11:C14)</f>
        <v>#DIV/0!</v>
      </c>
      <c r="E72" s="38" t="s">
        <v>10</v>
      </c>
      <c r="F72" s="37" t="e">
        <f>D72/1.18</f>
        <v>#DIV/0!</v>
      </c>
      <c r="G72" s="38" t="s">
        <v>10</v>
      </c>
    </row>
    <row r="73" spans="1:7" hidden="1" x14ac:dyDescent="0.55000000000000004">
      <c r="C73" s="55" t="s">
        <v>4</v>
      </c>
      <c r="D73" s="3" t="e">
        <f>TEXT(INT(D72*100)/100,"0.00")</f>
        <v>#DIV/0!</v>
      </c>
      <c r="E73" s="38" t="s">
        <v>10</v>
      </c>
      <c r="F73" s="3" t="e">
        <f>TEXT(INT(F72*100)/100,"0.00")</f>
        <v>#DIV/0!</v>
      </c>
      <c r="G73" s="38" t="s">
        <v>10</v>
      </c>
    </row>
    <row r="74" spans="1:7" hidden="1" x14ac:dyDescent="0.55000000000000004">
      <c r="C74" s="8" t="s">
        <v>1</v>
      </c>
      <c r="D74" s="4" t="str">
        <f>IF(MIN(C11:C14)&lt;0.01,"0.00",D73)</f>
        <v>0.00</v>
      </c>
      <c r="E74" s="38" t="s">
        <v>10</v>
      </c>
      <c r="F74" s="4" t="str">
        <f>IF(MIN(C11:C14)&lt;0.01,"0.00",F73)</f>
        <v>0.00</v>
      </c>
      <c r="G74" s="38" t="s">
        <v>10</v>
      </c>
    </row>
    <row r="75" spans="1:7" hidden="1" x14ac:dyDescent="0.55000000000000004"/>
    <row r="76" spans="1:7" hidden="1" x14ac:dyDescent="0.55000000000000004">
      <c r="C76" s="174" t="s">
        <v>2</v>
      </c>
      <c r="D76" s="56">
        <f>VLOOKUP(C9,Ranges!G9:H12,2)</f>
        <v>0.04</v>
      </c>
    </row>
    <row r="77" spans="1:7" hidden="1" x14ac:dyDescent="0.55000000000000004">
      <c r="B77" s="58"/>
      <c r="C77" s="175"/>
      <c r="D77" s="57" t="e">
        <f>D76*D72</f>
        <v>#DIV/0!</v>
      </c>
      <c r="F77" s="1"/>
    </row>
    <row r="78" spans="1:7" hidden="1" x14ac:dyDescent="0.55000000000000004">
      <c r="B78" s="58"/>
      <c r="C78" s="65"/>
      <c r="D78" s="66"/>
      <c r="F78" s="1"/>
    </row>
    <row r="79" spans="1:7" hidden="1" x14ac:dyDescent="0.55000000000000004">
      <c r="B79" s="11" t="s">
        <v>76</v>
      </c>
      <c r="C79" s="11"/>
    </row>
    <row r="80" spans="1:7" hidden="1" x14ac:dyDescent="0.55000000000000004">
      <c r="A80" s="64"/>
      <c r="B80" s="38" t="s">
        <v>78</v>
      </c>
      <c r="C80" s="63" t="str">
        <f>IF(OR(SUM(J11:J14)&gt;0,MAX(D67:D70)&gt;D76,C8="serum"),"",IF(D74="0.00","",CONCATENATE("The measured ",C8," acetone concentration is ",TEXT(TRUNC(D72,3),"0.000")," +/- ",IF(INT(D72*D76*10000)&lt;5,"0.001",TEXT(D72*D76,"0.000"))," grams per 100 milliliters, at a coverage probability of 99.7%.  ",CHAR(10),CHAR(10))))</f>
        <v/>
      </c>
    </row>
    <row r="81" spans="1:9" hidden="1" x14ac:dyDescent="0.55000000000000004">
      <c r="A81" s="64"/>
      <c r="B81" s="38" t="s">
        <v>79</v>
      </c>
      <c r="C81" s="63" t="str">
        <f>CONCATENATE("The ",C8," alcohol concentration is 0.00 grams of alcohol per 100 milliliters, as defined by NCGS 20-4.01 (1b).  ",IF(AND(B20="",E20="",C9&lt;&gt;"acetone"),C86,CHAR(10)&amp;CHAR(10)))</f>
        <v>The blood alcohol concentration is 0.00 grams of alcohol per 100 milliliters, as defined by NCGS 20-4.01 (1b).    (Analysis performed using HS-GC.)</v>
      </c>
    </row>
    <row r="82" spans="1:9" hidden="1" x14ac:dyDescent="0.55000000000000004">
      <c r="A82" s="64"/>
      <c r="B82" s="38" t="s">
        <v>80</v>
      </c>
      <c r="C82" s="63" t="str">
        <f>IFERROR(IF(AND(SUM(J11:J14)=0,MAX(D67:D70)&gt;D76),"",IF(C8="serum",CONCATENATE("The blood ",C9," concentration is ",TEXT(F74,"0.00")," grams of alcohol per 100 milliliters, as defined by NCGS 20-4.01 (1b).  The reported blood alcohol concentration is a calculated value resulting from a converted serum alcohol concentration.  The measured serum ",C9," concentration is ",TEXT(TRUNC(D72,3),"0.000")," +/- ",IF(INT(D72*D76*10000)&lt;5,"0.001",TEXT(D72*D76,"0.000"))," grams of alcohol per 100 milliliters, at a coverage probability of 99.7%.",IF(AND(B20="",E20=""),C86,CHAR(10)&amp;CHAR(10))),"")),"")</f>
        <v/>
      </c>
    </row>
    <row r="83" spans="1:9" hidden="1" x14ac:dyDescent="0.55000000000000004">
      <c r="A83" s="64"/>
      <c r="B83" s="38" t="s">
        <v>81</v>
      </c>
      <c r="C83" s="63" t="str">
        <f>IFERROR(IF(AND(SUM(J11:J14)=0,MAX(D67:D70)&gt;D76,SUM(K11:K14)=4,M30&lt;&gt;""),CONCATENATE("The ",C8," ",C9," concentration is ",TEXT(INT(M30*100)/100,"0.00")," grams of alcohol per 100 milliliters, as defined by NCGS 20-4.01 (1b)."),IF(AND(SUM(J11:J14)=0,MAX(D67:D70)&gt;D76),"",CONCATENATE("The ",C8," ",C9," concentration is ",TEXT(D74,"0.00")," grams of alcohol per 100 milliliters, as defined by NCGS 20-4.01 (1b).","  The measured ",C8," ",C9," concentration is ",TEXT(TRUNC(D72,3),"0.000")," +/- ",IF(INT(D72*D76*10000)&lt;5,"0.001",TEXT(D72*D76,"0.000"))," grams of alcohol per 100 milliliters, at a coverage probability of 99.7%.  ",IF(AND(B20="",E20=""),C86,CHAR(10)&amp;CHAR(10))))),"")</f>
        <v/>
      </c>
    </row>
    <row r="84" spans="1:9" hidden="1" x14ac:dyDescent="0.55000000000000004">
      <c r="A84" s="64"/>
      <c r="B84" s="38" t="s">
        <v>83</v>
      </c>
      <c r="C84" s="63" t="str">
        <f>CONCATENATE("Analysis confirmed the presence of the following substance: ",B20,".  ",CHAR(10),CHAR(10))</f>
        <v xml:space="preserve">Analysis confirmed the presence of the following substance: .  
</v>
      </c>
    </row>
    <row r="85" spans="1:9" hidden="1" x14ac:dyDescent="0.55000000000000004">
      <c r="A85" s="64"/>
      <c r="B85" s="67" t="s">
        <v>84</v>
      </c>
      <c r="C85" s="54" t="str">
        <f>CONCATENATE("Analysis did not confirm the presence of the following: ",E20,".  ",CHAR(10),CHAR(10))</f>
        <v xml:space="preserve">Analysis did not confirm the presence of the following: .  
</v>
      </c>
    </row>
    <row r="86" spans="1:9" hidden="1" x14ac:dyDescent="0.55000000000000004">
      <c r="A86" s="64"/>
      <c r="B86" s="78" t="s">
        <v>90</v>
      </c>
      <c r="C86" s="101" t="s">
        <v>111</v>
      </c>
    </row>
    <row r="87" spans="1:9" hidden="1" x14ac:dyDescent="0.55000000000000004"/>
    <row r="88" spans="1:9" hidden="1" x14ac:dyDescent="0.55000000000000004"/>
    <row r="89" spans="1:9" hidden="1" x14ac:dyDescent="0.55000000000000004">
      <c r="B89" s="38" t="s">
        <v>100</v>
      </c>
      <c r="E89" s="90"/>
    </row>
    <row r="90" spans="1:9" hidden="1" x14ac:dyDescent="0.55000000000000004">
      <c r="B90" s="159" t="str">
        <f>CONCATENATE(IF(AND(C8&lt;&gt;"serum",C9="acetone"),"- "&amp;C80,""),IF(OR(C17="x",AND(C9&lt;&gt;"acetone",SUM(J11:J14)&gt;0)),"- "&amp;C81,""),IF(AND(SUM(K11:K14)&gt;1,C8&lt;&gt;"serum",C9&lt;&gt;"acetone",C17&lt;&gt;"x",SUM(J11:J14)=0),"- "&amp;C83,""),IF(AND(C8="serum",C17&lt;&gt;"x",SUM(J11:J14)=0),"- "&amp;C82,""),IF(B20&lt;&gt;"","- "&amp;C84,""),IF(E20&lt;&gt;"","- "&amp;C85,""),IF(OR(B20&lt;&gt;"",E20&lt;&gt;"",AND(C9="acetone",C8&lt;&gt;"serum")),C86,""))</f>
        <v/>
      </c>
      <c r="C90" s="160"/>
      <c r="D90" s="160"/>
      <c r="E90" s="160"/>
      <c r="F90" s="160"/>
      <c r="G90" s="160"/>
      <c r="H90" s="160"/>
      <c r="I90" s="161"/>
    </row>
    <row r="91" spans="1:9" hidden="1" x14ac:dyDescent="0.55000000000000004">
      <c r="B91" s="162"/>
      <c r="C91" s="163"/>
      <c r="D91" s="163"/>
      <c r="E91" s="163"/>
      <c r="F91" s="163"/>
      <c r="G91" s="163"/>
      <c r="H91" s="163"/>
      <c r="I91" s="164"/>
    </row>
    <row r="92" spans="1:9" hidden="1" x14ac:dyDescent="0.55000000000000004">
      <c r="B92" s="162"/>
      <c r="C92" s="163"/>
      <c r="D92" s="163"/>
      <c r="E92" s="163"/>
      <c r="F92" s="163"/>
      <c r="G92" s="163"/>
      <c r="H92" s="163"/>
      <c r="I92" s="164"/>
    </row>
    <row r="93" spans="1:9" hidden="1" x14ac:dyDescent="0.55000000000000004">
      <c r="B93" s="162"/>
      <c r="C93" s="163"/>
      <c r="D93" s="163"/>
      <c r="E93" s="163"/>
      <c r="F93" s="163"/>
      <c r="G93" s="163"/>
      <c r="H93" s="163"/>
      <c r="I93" s="164"/>
    </row>
    <row r="94" spans="1:9" hidden="1" x14ac:dyDescent="0.55000000000000004">
      <c r="B94" s="162"/>
      <c r="C94" s="163"/>
      <c r="D94" s="163"/>
      <c r="E94" s="163"/>
      <c r="F94" s="163"/>
      <c r="G94" s="163"/>
      <c r="H94" s="163"/>
      <c r="I94" s="164"/>
    </row>
    <row r="95" spans="1:9" hidden="1" x14ac:dyDescent="0.55000000000000004">
      <c r="B95" s="162"/>
      <c r="C95" s="163"/>
      <c r="D95" s="163"/>
      <c r="E95" s="163"/>
      <c r="F95" s="163"/>
      <c r="G95" s="163"/>
      <c r="H95" s="163"/>
      <c r="I95" s="164"/>
    </row>
    <row r="96" spans="1:9" hidden="1" x14ac:dyDescent="0.55000000000000004">
      <c r="B96" s="162"/>
      <c r="C96" s="163"/>
      <c r="D96" s="163"/>
      <c r="E96" s="163"/>
      <c r="F96" s="163"/>
      <c r="G96" s="163"/>
      <c r="H96" s="163"/>
      <c r="I96" s="164"/>
    </row>
    <row r="97" spans="2:9" hidden="1" x14ac:dyDescent="0.55000000000000004">
      <c r="B97" s="162"/>
      <c r="C97" s="163"/>
      <c r="D97" s="163"/>
      <c r="E97" s="163"/>
      <c r="F97" s="163"/>
      <c r="G97" s="163"/>
      <c r="H97" s="163"/>
      <c r="I97" s="164"/>
    </row>
    <row r="98" spans="2:9" hidden="1" x14ac:dyDescent="0.55000000000000004">
      <c r="B98" s="162"/>
      <c r="C98" s="163"/>
      <c r="D98" s="163"/>
      <c r="E98" s="163"/>
      <c r="F98" s="163"/>
      <c r="G98" s="163"/>
      <c r="H98" s="163"/>
      <c r="I98" s="164"/>
    </row>
    <row r="99" spans="2:9" hidden="1" x14ac:dyDescent="0.55000000000000004">
      <c r="B99" s="165"/>
      <c r="C99" s="166"/>
      <c r="D99" s="166"/>
      <c r="E99" s="166"/>
      <c r="F99" s="166"/>
      <c r="G99" s="166"/>
      <c r="H99" s="166"/>
      <c r="I99" s="167"/>
    </row>
    <row r="100" spans="2:9" hidden="1" x14ac:dyDescent="0.55000000000000004"/>
  </sheetData>
  <sheetProtection algorithmName="SHA-512" hashValue="a3ECCy8pQK0U4eZUZj0lsXMy9d54ygeurzaLb8rXxt37yUlyTojEOGlC2vw6JBNpFBxCbeMR2W3b3mCJJx9Itw==" saltValue="lPtTuSg4KrJai+m1z0XDVg==" spinCount="100000" sheet="1" objects="1" scenarios="1"/>
  <mergeCells count="29">
    <mergeCell ref="B1:F1"/>
    <mergeCell ref="E4:F4"/>
    <mergeCell ref="E5:F5"/>
    <mergeCell ref="N7:P7"/>
    <mergeCell ref="F8:F16"/>
    <mergeCell ref="G8:I8"/>
    <mergeCell ref="N8:P8"/>
    <mergeCell ref="G9:I9"/>
    <mergeCell ref="G10:I10"/>
    <mergeCell ref="G11:I11"/>
    <mergeCell ref="B27:I27"/>
    <mergeCell ref="P11:P22"/>
    <mergeCell ref="G12:I12"/>
    <mergeCell ref="G13:I13"/>
    <mergeCell ref="G14:I14"/>
    <mergeCell ref="G15:I15"/>
    <mergeCell ref="G16:I16"/>
    <mergeCell ref="E19:H19"/>
    <mergeCell ref="B20:C20"/>
    <mergeCell ref="E20:H20"/>
    <mergeCell ref="B23:I24"/>
    <mergeCell ref="N23:P23"/>
    <mergeCell ref="O25:P26"/>
    <mergeCell ref="N28:P28"/>
    <mergeCell ref="B30:I38"/>
    <mergeCell ref="B41:I55"/>
    <mergeCell ref="C76:C77"/>
    <mergeCell ref="B90:I99"/>
    <mergeCell ref="N30:P31"/>
  </mergeCells>
  <conditionalFormatting sqref="C67:C70">
    <cfRule type="expression" dxfId="509" priority="8">
      <formula>ABS(C11-$D$72)&gt;$D$77</formula>
    </cfRule>
  </conditionalFormatting>
  <conditionalFormatting sqref="B26">
    <cfRule type="expression" dxfId="508" priority="9">
      <formula>B27=""</formula>
    </cfRule>
  </conditionalFormatting>
  <conditionalFormatting sqref="B4">
    <cfRule type="expression" dxfId="507" priority="7">
      <formula>$B$5=""</formula>
    </cfRule>
  </conditionalFormatting>
  <conditionalFormatting sqref="C4">
    <cfRule type="expression" dxfId="506" priority="6">
      <formula>$C$5=""</formula>
    </cfRule>
  </conditionalFormatting>
  <conditionalFormatting sqref="E4:F4">
    <cfRule type="expression" dxfId="505" priority="5">
      <formula>$E$5=""</formula>
    </cfRule>
  </conditionalFormatting>
  <conditionalFormatting sqref="H4">
    <cfRule type="expression" dxfId="504" priority="4">
      <formula>$H$5=""</formula>
    </cfRule>
  </conditionalFormatting>
  <conditionalFormatting sqref="C8">
    <cfRule type="expression" dxfId="503" priority="3">
      <formula>$C$8&lt;&gt;"blood"</formula>
    </cfRule>
  </conditionalFormatting>
  <conditionalFormatting sqref="C9">
    <cfRule type="expression" dxfId="502" priority="2">
      <formula>$C$9&lt;&gt;"ethanol"</formula>
    </cfRule>
  </conditionalFormatting>
  <conditionalFormatting sqref="M30">
    <cfRule type="expression" dxfId="501" priority="1">
      <formula>N30&lt;&gt;""</formula>
    </cfRule>
  </conditionalFormatting>
  <conditionalFormatting sqref="G9:G12">
    <cfRule type="expression" dxfId="500" priority="76">
      <formula>AND(SUM(J$11:J$14)=0,D67&gt;$D$76)</formula>
    </cfRule>
  </conditionalFormatting>
  <dataValidations count="8">
    <dataValidation type="list" errorStyle="warning" allowBlank="1" showErrorMessage="1" errorTitle="Custom entry" error="You have customized this field." sqref="B27:I27" xr:uid="{00000000-0002-0000-0F00-000000000000}">
      <formula1>dispositions</formula1>
    </dataValidation>
    <dataValidation type="textLength" errorStyle="warning" operator="equal" allowBlank="1" showInputMessage="1" showErrorMessage="1" errorTitle="Case Number Length Error?" error="The length of the case number should be 10 characters." sqref="B5" xr:uid="{00000000-0002-0000-0F00-000001000000}">
      <formula1>10</formula1>
    </dataValidation>
    <dataValidation type="list" errorStyle="warning" allowBlank="1" showInputMessage="1" showErrorMessage="1" errorTitle="Custom Entry" error="You have entered a selection not in the drop-down list.  " sqref="E20" xr:uid="{00000000-0002-0000-0F00-000002000000}">
      <formula1>othervolid</formula1>
    </dataValidation>
    <dataValidation type="list" errorStyle="warning" allowBlank="1" showErrorMessage="1" errorTitle="Custom entry" error="You have customized this field." sqref="B23:I24" xr:uid="{00000000-0002-0000-0F00-000003000000}">
      <formula1>statements</formula1>
    </dataValidation>
    <dataValidation type="list" allowBlank="1" showInputMessage="1" showErrorMessage="1" sqref="C8" xr:uid="{00000000-0002-0000-0F00-000004000000}">
      <formula1>matrix_list</formula1>
    </dataValidation>
    <dataValidation type="list" errorStyle="warning" allowBlank="1" showInputMessage="1" showErrorMessage="1" errorTitle="Custom Entry" error="You have entered a name not in the drop-down list." sqref="H5" xr:uid="{00000000-0002-0000-0F00-000005000000}">
      <formula1>analyst_list</formula1>
    </dataValidation>
    <dataValidation type="list" errorStyle="warning" allowBlank="1" showInputMessage="1" showErrorMessage="1" errorTitle="custom entry" error="You have entered a selection not in the drop-down list.  " sqref="B20:C20" xr:uid="{00000000-0002-0000-0F00-000006000000}">
      <formula1>othervolid</formula1>
    </dataValidation>
    <dataValidation type="list" allowBlank="1" showInputMessage="1" showErrorMessage="1" sqref="C17" xr:uid="{00000000-0002-0000-0F00-000007000000}">
      <formula1>applies</formula1>
    </dataValidation>
  </dataValidations>
  <pageMargins left="0.7" right="0.7" top="0.75" bottom="0.75" header="0.3" footer="0.3"/>
  <pageSetup scale="68" orientation="portrait" horizontalDpi="300" verticalDpi="300" r:id="rId1"/>
  <ignoredErrors>
    <ignoredError sqref="E5 H5 B5:C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7" r:id="rId4" name="Button 3">
              <controlPr defaultSize="0" print="0" autoFill="0" autoPict="0" macro="[0]!ThisWorkbook.GeneratePDF">
                <anchor moveWithCells="1">
                  <from>
                    <xdr:col>8</xdr:col>
                    <xdr:colOff>1123950</xdr:colOff>
                    <xdr:row>3</xdr:row>
                    <xdr:rowOff>11430</xdr:rowOff>
                  </from>
                  <to>
                    <xdr:col>11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8000000}">
          <x14:formula1>
            <xm:f>Ranges!$G$9:$G$12</xm:f>
          </x14:formula1>
          <xm:sqref>C9</xm:sqref>
        </x14:dataValidation>
        <x14:dataValidation type="date" errorStyle="information" operator="lessThan" allowBlank="1" showErrorMessage="1" errorTitle="Uncertainty Update Due" error="The uncertainty values used in this form are due to be updated.  Please ensure you are using the most recent form." xr:uid="{00000000-0002-0000-0F00-000009000000}">
          <x14:formula1>
            <xm:f>Ranges!G14+Ranges!G16</xm:f>
          </x14:formula1>
          <xm:sqref>E5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>
    <pageSetUpPr fitToPage="1"/>
  </sheetPr>
  <dimension ref="A1:Q100"/>
  <sheetViews>
    <sheetView showGridLines="0" zoomScaleNormal="100" workbookViewId="0">
      <selection activeCell="C11" sqref="C11"/>
    </sheetView>
  </sheetViews>
  <sheetFormatPr defaultColWidth="9.15625" defaultRowHeight="14.4" x14ac:dyDescent="0.55000000000000004"/>
  <cols>
    <col min="1" max="1" width="1.83984375" style="38" customWidth="1"/>
    <col min="2" max="2" width="20.83984375" style="38" customWidth="1"/>
    <col min="3" max="3" width="12" style="38" bestFit="1" customWidth="1"/>
    <col min="4" max="4" width="11" style="38" customWidth="1"/>
    <col min="5" max="5" width="9.578125" style="38" customWidth="1"/>
    <col min="6" max="6" width="7.15625" style="38" customWidth="1"/>
    <col min="7" max="7" width="7.68359375" style="38" customWidth="1"/>
    <col min="8" max="8" width="25.68359375" style="38" customWidth="1"/>
    <col min="9" max="9" width="38.578125" style="38" customWidth="1"/>
    <col min="10" max="10" width="15.83984375" style="38" hidden="1" customWidth="1"/>
    <col min="11" max="11" width="22.41796875" style="38" hidden="1" customWidth="1"/>
    <col min="12" max="12" width="5" style="38" customWidth="1"/>
    <col min="13" max="13" width="7.41796875" style="38" customWidth="1"/>
    <col min="14" max="14" width="2.26171875" style="38" customWidth="1"/>
    <col min="15" max="15" width="2" style="38" customWidth="1"/>
    <col min="16" max="16" width="88.15625" style="38" customWidth="1"/>
    <col min="17" max="16384" width="9.15625" style="38"/>
  </cols>
  <sheetData>
    <row r="1" spans="2:17" ht="15" customHeight="1" x14ac:dyDescent="0.55000000000000004">
      <c r="B1" s="132" t="str">
        <f>'1'!B1</f>
        <v>Body Fluid Alcohol Concentration and Volatiles Reporting Form</v>
      </c>
      <c r="C1" s="133"/>
      <c r="D1" s="133"/>
      <c r="E1" s="133"/>
      <c r="F1" s="133"/>
      <c r="G1" s="79"/>
      <c r="H1" s="79"/>
      <c r="I1" s="93" t="str">
        <f>'1'!I1</f>
        <v>Version 2</v>
      </c>
      <c r="J1" s="44" t="s">
        <v>40</v>
      </c>
      <c r="K1" s="44" t="s">
        <v>40</v>
      </c>
      <c r="L1" s="44"/>
    </row>
    <row r="2" spans="2:17" ht="15" customHeight="1" x14ac:dyDescent="0.55000000000000004">
      <c r="B2" s="80" t="str">
        <f>'1'!B2</f>
        <v>NCSCL - Toxicology Section</v>
      </c>
      <c r="C2" s="11"/>
      <c r="D2" s="11"/>
      <c r="E2" s="11"/>
      <c r="F2" s="11"/>
      <c r="G2" s="11"/>
      <c r="H2" s="11"/>
      <c r="I2" s="94" t="str">
        <f>'1'!I2</f>
        <v>Effective Date: 11/14/2019</v>
      </c>
      <c r="J2" s="44"/>
      <c r="K2" s="44"/>
      <c r="L2" s="44"/>
      <c r="N2" s="100"/>
    </row>
    <row r="3" spans="2:17" ht="15" customHeight="1" x14ac:dyDescent="0.55000000000000004">
      <c r="D3" s="41"/>
      <c r="O3" s="95" t="s">
        <v>88</v>
      </c>
    </row>
    <row r="4" spans="2:17" ht="15" customHeight="1" x14ac:dyDescent="0.55000000000000004">
      <c r="B4" s="124" t="s">
        <v>37</v>
      </c>
      <c r="C4" s="124" t="s">
        <v>38</v>
      </c>
      <c r="E4" s="138" t="s">
        <v>94</v>
      </c>
      <c r="F4" s="138"/>
      <c r="H4" s="118" t="s">
        <v>44</v>
      </c>
      <c r="J4" s="92"/>
      <c r="O4" s="95"/>
      <c r="P4" s="110" t="s">
        <v>113</v>
      </c>
    </row>
    <row r="5" spans="2:17" ht="15" customHeight="1" x14ac:dyDescent="0.55000000000000004">
      <c r="B5" s="120" t="str">
        <f>IF('Sample list'!B21="","",'Sample list'!B21)</f>
        <v/>
      </c>
      <c r="C5" s="120" t="str">
        <f>IF('Sample list'!C21="","",'Sample list'!C21)</f>
        <v/>
      </c>
      <c r="E5" s="136" t="str">
        <f>IF('1'!E5="","",'1'!E5)</f>
        <v/>
      </c>
      <c r="F5" s="137"/>
      <c r="H5" s="83" t="str">
        <f>IF('1'!H5="","",'1'!H5)</f>
        <v/>
      </c>
      <c r="O5" s="38" t="s">
        <v>88</v>
      </c>
      <c r="P5" s="37" t="str">
        <f>B41</f>
        <v/>
      </c>
    </row>
    <row r="6" spans="2:17" ht="15" customHeight="1" x14ac:dyDescent="0.55000000000000004"/>
    <row r="7" spans="2:17" ht="15" customHeight="1" thickBot="1" x14ac:dyDescent="0.6">
      <c r="N7" s="135" t="s">
        <v>96</v>
      </c>
      <c r="O7" s="135"/>
      <c r="P7" s="135"/>
    </row>
    <row r="8" spans="2:17" ht="15" customHeight="1" x14ac:dyDescent="0.55000000000000004">
      <c r="B8" s="71" t="s">
        <v>92</v>
      </c>
      <c r="C8" s="81" t="s">
        <v>71</v>
      </c>
      <c r="F8" s="141" t="s">
        <v>86</v>
      </c>
      <c r="G8" s="139" t="str">
        <f>CONCATENATE("The measured ",C9," values are:")</f>
        <v>The measured ethanol values are:</v>
      </c>
      <c r="H8" s="140"/>
      <c r="I8" s="140"/>
      <c r="M8" s="64"/>
      <c r="N8" s="134" t="s">
        <v>97</v>
      </c>
      <c r="O8" s="134"/>
      <c r="P8" s="134"/>
      <c r="Q8" s="40"/>
    </row>
    <row r="9" spans="2:17" ht="15" customHeight="1" x14ac:dyDescent="0.55000000000000004">
      <c r="B9" s="72" t="s">
        <v>93</v>
      </c>
      <c r="C9" s="82" t="s">
        <v>5</v>
      </c>
      <c r="F9" s="141"/>
      <c r="G9" s="142" t="str">
        <f>IF(C11="","",IF(C11=0,"0.0000  g/dl",CONCATENATE(TEXT(C11,"0.0000"),"  g/dl",IF(AND(SUM(J$11:J$14)=0,D67&gt;$D$76),CONCATENATE("  (&gt;",$D$76*100,"% deviation from the average)"),""),IF(C11*10000-INT(C11*10000)&gt;0.0001,"    (THIS VALUE CONTAINS MORE DECIMAL PLACES THAN DISPLAYED)",""))))</f>
        <v/>
      </c>
      <c r="H9" s="143"/>
      <c r="I9" s="143"/>
      <c r="M9" s="64"/>
      <c r="N9" s="105"/>
      <c r="O9" s="89"/>
      <c r="P9" s="106"/>
      <c r="Q9" s="40"/>
    </row>
    <row r="10" spans="2:17" ht="15" customHeight="1" x14ac:dyDescent="0.55000000000000004">
      <c r="B10" s="72"/>
      <c r="C10" s="73"/>
      <c r="D10" s="69"/>
      <c r="F10" s="141"/>
      <c r="G10" s="142" t="str">
        <f>IF(C12="","",IF(C12=0,"0.0000  g/dl",CONCATENATE(TEXT(C12,"0.0000"),"  g/dl",IF(AND(SUM(J$11:J$14)=0,D68&gt;$D$76),CONCATENATE("  (&gt;",$D$76*100,"% deviation from the average)"),""),IF(C12*10000-INT(C12*10000)&gt;0.0001,"    (THIS VALUE CONTAINS MORE DECIMAL PLACES THAN DISPLAYED)",""))))</f>
        <v/>
      </c>
      <c r="H10" s="143"/>
      <c r="I10" s="143"/>
      <c r="J10" s="38" t="s">
        <v>39</v>
      </c>
      <c r="K10" s="43" t="s">
        <v>75</v>
      </c>
      <c r="L10" s="43"/>
      <c r="M10" s="64"/>
      <c r="N10" s="7"/>
      <c r="O10" s="89" t="str">
        <f>"Item "&amp;C5&amp;":"</f>
        <v>Item :</v>
      </c>
      <c r="P10" s="89"/>
      <c r="Q10" s="40"/>
    </row>
    <row r="11" spans="2:17" ht="15" customHeight="1" x14ac:dyDescent="0.55000000000000004">
      <c r="B11" s="74" t="s">
        <v>74</v>
      </c>
      <c r="C11" s="84"/>
      <c r="D11" s="2" t="str">
        <f>IF(LEN(C11)&gt;6,"re-enter",IF(C11&gt;0.5,"HI cal",""))</f>
        <v/>
      </c>
      <c r="F11" s="141"/>
      <c r="G11" s="142" t="str">
        <f>IF(C13="","",IF(C13=0,"0.0000  g/dl",CONCATENATE(TEXT(C13,"0.0000"),"  g/dl",IF(AND(SUM(J$11:J$14)=0,D69&gt;$D$76),CONCATENATE("  (&gt;",$D$76*100,"% deviation from the average)"),""),IF(C13*10000-INT(C13*10000)&gt;0.0001,"    (THIS VALUE CONTAINS MORE DECIMAL PLACES THAN DISPLAYED)",""))))</f>
        <v/>
      </c>
      <c r="H11" s="143"/>
      <c r="I11" s="143"/>
      <c r="J11" s="54">
        <f>IF(C11="",0,IF(C11&lt;0.01,1,0))</f>
        <v>0</v>
      </c>
      <c r="K11" s="43">
        <f>IF(C11&lt;&gt;"",1,0)</f>
        <v>0</v>
      </c>
      <c r="L11" s="43"/>
      <c r="M11" s="64"/>
      <c r="N11" s="88"/>
      <c r="O11" s="91"/>
      <c r="P11" s="151" t="str">
        <f>CONCATENATE(IF(B90="","",B90&amp;CHAR(10)&amp;CHAR(10)),IF(B23="","","- "&amp;B23))</f>
        <v/>
      </c>
      <c r="Q11" s="40"/>
    </row>
    <row r="12" spans="2:17" ht="15" customHeight="1" x14ac:dyDescent="0.55000000000000004">
      <c r="B12" s="72"/>
      <c r="C12" s="84"/>
      <c r="D12" s="2" t="str">
        <f>IF(LEN(C12)&gt;6,"re-enter",IF(C12&gt;0.5,"HI cal",""))</f>
        <v/>
      </c>
      <c r="F12" s="141"/>
      <c r="G12" s="142" t="str">
        <f>IF(C14="","",IF(C14=0,"0.0000  g/dl",CONCATENATE(TEXT(C14,"0.0000"),"  g/dl",IF(AND(SUM(J$11:J$14)=0,D70&gt;$D$76),CONCATENATE("  (&gt;",$D$76*100,"% deviation from the average)"),""),IF(C14*10000-INT(C14*10000)&gt;0.0001,"    (THIS VALUE CONTAINS MORE DECIMAL PLACES THAN DISPLAYED)",""))))</f>
        <v/>
      </c>
      <c r="H12" s="143"/>
      <c r="I12" s="143"/>
      <c r="J12" s="54">
        <f>IF(C12="",0,IF(C12&lt;0.01,1,0))</f>
        <v>0</v>
      </c>
      <c r="K12" s="43">
        <f>IF(C12&lt;&gt;"",1,0)</f>
        <v>0</v>
      </c>
      <c r="L12" s="43"/>
      <c r="M12" s="64"/>
      <c r="N12" s="88"/>
      <c r="O12" s="88"/>
      <c r="P12" s="151"/>
      <c r="Q12" s="40"/>
    </row>
    <row r="13" spans="2:17" ht="15" customHeight="1" x14ac:dyDescent="0.55000000000000004">
      <c r="B13" s="72"/>
      <c r="C13" s="84"/>
      <c r="D13" s="2" t="str">
        <f>IF(LEN(C13)&gt;6,"re-enter",IF(C13&gt;0.5,"HI cal",""))</f>
        <v/>
      </c>
      <c r="F13" s="141"/>
      <c r="G13" s="139" t="str">
        <f>IF(MIN(C11:C14)&lt;0.01,"",CONCATENATE("The average of the four values is  ",TEXT(D72,"0.000000")," g/dl."))</f>
        <v/>
      </c>
      <c r="H13" s="140"/>
      <c r="I13" s="140"/>
      <c r="J13" s="54">
        <f>IF(C13="",0,IF(C13&lt;0.01,1,0))</f>
        <v>0</v>
      </c>
      <c r="K13" s="43">
        <f>IF(C13&lt;&gt;"",1,0)</f>
        <v>0</v>
      </c>
      <c r="L13" s="43"/>
      <c r="M13" s="64"/>
      <c r="N13" s="88"/>
      <c r="O13" s="88"/>
      <c r="P13" s="151"/>
      <c r="Q13" s="40"/>
    </row>
    <row r="14" spans="2:17" ht="15" customHeight="1" thickBot="1" x14ac:dyDescent="0.6">
      <c r="B14" s="75"/>
      <c r="C14" s="85"/>
      <c r="D14" s="2" t="str">
        <f>IF(LEN(C14)&gt;6,"re-enter",IF(C14&gt;0.5,"HI cal",""))</f>
        <v/>
      </c>
      <c r="F14" s="141"/>
      <c r="G14" s="144" t="str">
        <f>IF(MIN(C11:C14)&lt;0.01,"",CONCATENATE("The ",D76*100,"% uncertainty is +/- ", TEXT(D77,"0.0000000"), " g/dl, at a 99.73 % level of confidence (k=3)."))</f>
        <v/>
      </c>
      <c r="H14" s="145"/>
      <c r="I14" s="145"/>
      <c r="J14" s="54">
        <f>IF(C14="",0,IF(C14&lt;0.01,1,0))</f>
        <v>0</v>
      </c>
      <c r="K14" s="43">
        <f>IF(C14&lt;&gt;"",1,0)</f>
        <v>0</v>
      </c>
      <c r="L14" s="43"/>
      <c r="M14" s="64"/>
      <c r="N14" s="88"/>
      <c r="O14" s="88"/>
      <c r="P14" s="151"/>
      <c r="Q14" s="40"/>
    </row>
    <row r="15" spans="2:17" x14ac:dyDescent="0.55000000000000004">
      <c r="B15" s="117"/>
      <c r="F15" s="141"/>
      <c r="G15" s="146" t="str">
        <f>IF(OR(MIN(C11:C14)&lt;0.01,SUM(K11:K14)&lt;&gt;4),"",IF(AND(MAX(D67:D70)&gt;D76,M30=""),"",IF(AND(MAX(D67:D70)&gt;D76,M30&lt;&gt;""),"The lowest value was used for reporting.",CONCATENATE("The ",IF(C8="serum","serum converted, ",""),"truncated average for reporting is ",IF(C8="serum",TEXT(F74,"0.00"),TEXT(D74,"0.00")),"  g/dl."))))</f>
        <v/>
      </c>
      <c r="H15" s="147"/>
      <c r="I15" s="147"/>
      <c r="J15" s="54"/>
      <c r="M15" s="64"/>
      <c r="N15" s="88"/>
      <c r="O15" s="91"/>
      <c r="P15" s="151"/>
      <c r="Q15" s="40"/>
    </row>
    <row r="16" spans="2:17" x14ac:dyDescent="0.55000000000000004">
      <c r="B16" s="117"/>
      <c r="C16" s="70" t="str">
        <f>IF(AND(C9&lt;&gt;"acetone",C17="x",SUM(K11:K14)&gt;0,SUM(J11:J14)=0),"'No alcohol' selected below conflicts with entered results!","")</f>
        <v/>
      </c>
      <c r="F16" s="141"/>
      <c r="G16" s="144" t="str">
        <f>IF(C8="serum",CONCATENATE("The serum to whole blood conversion calculation is:  ",TEXT(D72,"0.000000")," g/dl / 1.18 = ",TEXT(F72,"0.000000")," g/dl."),"")</f>
        <v/>
      </c>
      <c r="H16" s="145"/>
      <c r="I16" s="145"/>
      <c r="J16" s="54"/>
      <c r="M16" s="64"/>
      <c r="N16" s="88"/>
      <c r="O16" s="7"/>
      <c r="P16" s="151"/>
      <c r="Q16" s="40"/>
    </row>
    <row r="17" spans="2:17" x14ac:dyDescent="0.55000000000000004">
      <c r="B17" s="68" t="s">
        <v>42</v>
      </c>
      <c r="C17" s="86"/>
      <c r="D17" s="60" t="s">
        <v>43</v>
      </c>
      <c r="F17" s="98"/>
      <c r="M17" s="64"/>
      <c r="N17" s="7"/>
      <c r="O17" s="7"/>
      <c r="P17" s="151"/>
      <c r="Q17" s="40"/>
    </row>
    <row r="18" spans="2:17" x14ac:dyDescent="0.55000000000000004">
      <c r="M18" s="64"/>
      <c r="N18" s="7"/>
      <c r="O18" s="123"/>
      <c r="P18" s="151"/>
      <c r="Q18" s="40"/>
    </row>
    <row r="19" spans="2:17" x14ac:dyDescent="0.55000000000000004">
      <c r="B19" s="59" t="s">
        <v>85</v>
      </c>
      <c r="C19" s="38" t="str">
        <f>IFERROR(IF(B20="","",IF(VLOOKUP(B20,othervolid,1)=B20,"","+")),"+")</f>
        <v/>
      </c>
      <c r="E19" s="148" t="s">
        <v>82</v>
      </c>
      <c r="F19" s="148"/>
      <c r="G19" s="148"/>
      <c r="H19" s="148"/>
      <c r="I19" s="38" t="str">
        <f>IFERROR(IF(E20="","",IF(VLOOKUP(E20,othervolid,1)=E20,"","+")),"+")</f>
        <v/>
      </c>
      <c r="M19" s="64"/>
      <c r="N19" s="7"/>
      <c r="O19" s="7"/>
      <c r="P19" s="151"/>
      <c r="Q19" s="40"/>
    </row>
    <row r="20" spans="2:17" ht="15" customHeight="1" x14ac:dyDescent="0.55000000000000004">
      <c r="B20" s="158"/>
      <c r="C20" s="158"/>
      <c r="E20" s="171"/>
      <c r="F20" s="172"/>
      <c r="G20" s="172"/>
      <c r="H20" s="173"/>
      <c r="M20" s="64"/>
      <c r="N20" s="88"/>
      <c r="O20" s="7"/>
      <c r="P20" s="151"/>
      <c r="Q20" s="40"/>
    </row>
    <row r="21" spans="2:17" x14ac:dyDescent="0.55000000000000004">
      <c r="D21" s="99" t="str">
        <f>IF(AND(B20=E20,B20&lt;&gt;""),"The two entries above conflict with eachother!","")</f>
        <v/>
      </c>
      <c r="M21" s="64"/>
      <c r="N21" s="88"/>
      <c r="O21" s="7"/>
      <c r="P21" s="151"/>
      <c r="Q21" s="40"/>
    </row>
    <row r="22" spans="2:17" ht="15" customHeight="1" x14ac:dyDescent="0.55000000000000004">
      <c r="B22" s="38" t="s">
        <v>101</v>
      </c>
      <c r="E22" s="38" t="str">
        <f>IFERROR(IF(B23="","",IF(VLOOKUP(B23,statements_alpha,1)=B23,"","+")),"+")</f>
        <v/>
      </c>
      <c r="F22" s="39"/>
      <c r="G22" s="58"/>
      <c r="H22" s="58"/>
      <c r="I22" s="58"/>
      <c r="M22" s="64"/>
      <c r="N22" s="7"/>
      <c r="O22" s="7"/>
      <c r="P22" s="151"/>
      <c r="Q22" s="40"/>
    </row>
    <row r="23" spans="2:17" ht="15" customHeight="1" x14ac:dyDescent="0.55000000000000004">
      <c r="B23" s="152"/>
      <c r="C23" s="153"/>
      <c r="D23" s="153"/>
      <c r="E23" s="153"/>
      <c r="F23" s="153"/>
      <c r="G23" s="153"/>
      <c r="H23" s="153"/>
      <c r="I23" s="154"/>
      <c r="M23" s="64"/>
      <c r="N23" s="149" t="s">
        <v>98</v>
      </c>
      <c r="O23" s="134"/>
      <c r="P23" s="150"/>
      <c r="Q23" s="40"/>
    </row>
    <row r="24" spans="2:17" x14ac:dyDescent="0.55000000000000004">
      <c r="B24" s="155"/>
      <c r="C24" s="156"/>
      <c r="D24" s="156"/>
      <c r="E24" s="156"/>
      <c r="F24" s="156"/>
      <c r="G24" s="156"/>
      <c r="H24" s="156"/>
      <c r="I24" s="157"/>
      <c r="M24" s="64"/>
      <c r="N24" s="107"/>
      <c r="O24" s="108"/>
      <c r="P24" s="109"/>
      <c r="Q24" s="40"/>
    </row>
    <row r="25" spans="2:17" x14ac:dyDescent="0.55000000000000004">
      <c r="F25" s="7"/>
      <c r="G25" s="58"/>
      <c r="H25" s="58"/>
      <c r="I25" s="58"/>
      <c r="M25" s="64"/>
      <c r="N25" s="7"/>
      <c r="O25" s="177" t="str">
        <f>IF(B27="","",RIGHT(B27,LEN(B27)-48))</f>
        <v/>
      </c>
      <c r="P25" s="177"/>
      <c r="Q25" s="40"/>
    </row>
    <row r="26" spans="2:17" ht="15" customHeight="1" x14ac:dyDescent="0.55000000000000004">
      <c r="B26" s="111" t="s">
        <v>102</v>
      </c>
      <c r="C26" s="38" t="str">
        <f>IFERROR(IF(B27="","",IF(VLOOKUP(B27,dispositions_alpha,1)=B27,"","+")),"+")</f>
        <v/>
      </c>
      <c r="M26" s="64"/>
      <c r="N26" s="7"/>
      <c r="O26" s="177"/>
      <c r="P26" s="177"/>
      <c r="Q26" s="40"/>
    </row>
    <row r="27" spans="2:17" x14ac:dyDescent="0.55000000000000004">
      <c r="B27" s="168"/>
      <c r="C27" s="169"/>
      <c r="D27" s="169"/>
      <c r="E27" s="169"/>
      <c r="F27" s="169"/>
      <c r="G27" s="169"/>
      <c r="H27" s="169"/>
      <c r="I27" s="170"/>
      <c r="M27" s="64"/>
      <c r="N27" s="7"/>
      <c r="O27" s="7"/>
      <c r="P27" s="7"/>
      <c r="Q27" s="40"/>
    </row>
    <row r="28" spans="2:17" x14ac:dyDescent="0.55000000000000004">
      <c r="M28" s="64"/>
      <c r="N28" s="176" t="s">
        <v>99</v>
      </c>
      <c r="O28" s="176"/>
      <c r="P28" s="176"/>
      <c r="Q28" s="40"/>
    </row>
    <row r="29" spans="2:17" ht="15" customHeight="1" x14ac:dyDescent="0.55000000000000004">
      <c r="B29" s="42" t="s">
        <v>28</v>
      </c>
      <c r="C29" s="102"/>
      <c r="D29" s="102"/>
      <c r="E29" s="102"/>
      <c r="F29" s="102"/>
      <c r="G29" s="102"/>
      <c r="H29" s="102"/>
      <c r="I29" s="102"/>
      <c r="N29" s="79"/>
      <c r="O29" s="79"/>
      <c r="P29" s="79"/>
    </row>
    <row r="30" spans="2:17" x14ac:dyDescent="0.55000000000000004">
      <c r="B30" s="179"/>
      <c r="C30" s="180"/>
      <c r="D30" s="180"/>
      <c r="E30" s="180"/>
      <c r="F30" s="180"/>
      <c r="G30" s="180"/>
      <c r="H30" s="180"/>
      <c r="I30" s="181"/>
      <c r="M30" s="130"/>
      <c r="N30" s="178" t="str">
        <f>IF(AND(MAX(D67:D70)&gt;D76,SUM(K11:K14)=4),"&lt;- If this is a second set of values for the case, and both sets have an unacceptable deviation from the mean, enter the lowest value in the cell to the left (gm/dL).","")</f>
        <v/>
      </c>
      <c r="O30" s="178"/>
      <c r="P30" s="178"/>
    </row>
    <row r="31" spans="2:17" ht="15" customHeight="1" x14ac:dyDescent="0.55000000000000004">
      <c r="B31" s="182"/>
      <c r="C31" s="183"/>
      <c r="D31" s="183"/>
      <c r="E31" s="183"/>
      <c r="F31" s="183"/>
      <c r="G31" s="183"/>
      <c r="H31" s="183"/>
      <c r="I31" s="184"/>
      <c r="N31" s="178"/>
      <c r="O31" s="178"/>
      <c r="P31" s="178"/>
    </row>
    <row r="32" spans="2:17" x14ac:dyDescent="0.55000000000000004">
      <c r="B32" s="182"/>
      <c r="C32" s="183"/>
      <c r="D32" s="183"/>
      <c r="E32" s="183"/>
      <c r="F32" s="183"/>
      <c r="G32" s="183"/>
      <c r="H32" s="183"/>
      <c r="I32" s="184"/>
      <c r="M32" s="5"/>
    </row>
    <row r="33" spans="2:9" x14ac:dyDescent="0.55000000000000004">
      <c r="B33" s="182"/>
      <c r="C33" s="183"/>
      <c r="D33" s="183"/>
      <c r="E33" s="183"/>
      <c r="F33" s="183"/>
      <c r="G33" s="183"/>
      <c r="H33" s="183"/>
      <c r="I33" s="184"/>
    </row>
    <row r="34" spans="2:9" x14ac:dyDescent="0.55000000000000004">
      <c r="B34" s="182"/>
      <c r="C34" s="183"/>
      <c r="D34" s="183"/>
      <c r="E34" s="183"/>
      <c r="F34" s="183"/>
      <c r="G34" s="183"/>
      <c r="H34" s="183"/>
      <c r="I34" s="184"/>
    </row>
    <row r="35" spans="2:9" x14ac:dyDescent="0.55000000000000004">
      <c r="B35" s="182"/>
      <c r="C35" s="183"/>
      <c r="D35" s="183"/>
      <c r="E35" s="183"/>
      <c r="F35" s="183"/>
      <c r="G35" s="183"/>
      <c r="H35" s="183"/>
      <c r="I35" s="184"/>
    </row>
    <row r="36" spans="2:9" x14ac:dyDescent="0.55000000000000004">
      <c r="B36" s="182"/>
      <c r="C36" s="183"/>
      <c r="D36" s="183"/>
      <c r="E36" s="183"/>
      <c r="F36" s="183"/>
      <c r="G36" s="183"/>
      <c r="H36" s="183"/>
      <c r="I36" s="184"/>
    </row>
    <row r="37" spans="2:9" x14ac:dyDescent="0.55000000000000004">
      <c r="B37" s="182"/>
      <c r="C37" s="183"/>
      <c r="D37" s="183"/>
      <c r="E37" s="183"/>
      <c r="F37" s="183"/>
      <c r="G37" s="183"/>
      <c r="H37" s="183"/>
      <c r="I37" s="184"/>
    </row>
    <row r="38" spans="2:9" x14ac:dyDescent="0.55000000000000004">
      <c r="B38" s="185"/>
      <c r="C38" s="186"/>
      <c r="D38" s="186"/>
      <c r="E38" s="186"/>
      <c r="F38" s="186"/>
      <c r="G38" s="186"/>
      <c r="H38" s="186"/>
      <c r="I38" s="187"/>
    </row>
    <row r="40" spans="2:9" x14ac:dyDescent="0.55000000000000004">
      <c r="B40" s="7" t="s">
        <v>103</v>
      </c>
    </row>
    <row r="41" spans="2:9" ht="15" customHeight="1" x14ac:dyDescent="0.55000000000000004">
      <c r="B41" s="159" t="str">
        <f>CONCATENATE(IF(B90="","",B90&amp;CHAR(10)&amp;CHAR(10)),IF(B23="","","- "&amp;B23&amp;CHAR(10)&amp;CHAR(10)))</f>
        <v/>
      </c>
      <c r="C41" s="160"/>
      <c r="D41" s="160"/>
      <c r="E41" s="160"/>
      <c r="F41" s="160"/>
      <c r="G41" s="160"/>
      <c r="H41" s="160"/>
      <c r="I41" s="161"/>
    </row>
    <row r="42" spans="2:9" x14ac:dyDescent="0.55000000000000004">
      <c r="B42" s="162"/>
      <c r="C42" s="163"/>
      <c r="D42" s="163"/>
      <c r="E42" s="163"/>
      <c r="F42" s="163"/>
      <c r="G42" s="163"/>
      <c r="H42" s="163"/>
      <c r="I42" s="164"/>
    </row>
    <row r="43" spans="2:9" x14ac:dyDescent="0.55000000000000004">
      <c r="B43" s="162"/>
      <c r="C43" s="163"/>
      <c r="D43" s="163"/>
      <c r="E43" s="163"/>
      <c r="F43" s="163"/>
      <c r="G43" s="163"/>
      <c r="H43" s="163"/>
      <c r="I43" s="164"/>
    </row>
    <row r="44" spans="2:9" x14ac:dyDescent="0.55000000000000004">
      <c r="B44" s="162"/>
      <c r="C44" s="163"/>
      <c r="D44" s="163"/>
      <c r="E44" s="163"/>
      <c r="F44" s="163"/>
      <c r="G44" s="163"/>
      <c r="H44" s="163"/>
      <c r="I44" s="164"/>
    </row>
    <row r="45" spans="2:9" x14ac:dyDescent="0.55000000000000004">
      <c r="B45" s="162"/>
      <c r="C45" s="163"/>
      <c r="D45" s="163"/>
      <c r="E45" s="163"/>
      <c r="F45" s="163"/>
      <c r="G45" s="163"/>
      <c r="H45" s="163"/>
      <c r="I45" s="164"/>
    </row>
    <row r="46" spans="2:9" x14ac:dyDescent="0.55000000000000004">
      <c r="B46" s="162"/>
      <c r="C46" s="163"/>
      <c r="D46" s="163"/>
      <c r="E46" s="163"/>
      <c r="F46" s="163"/>
      <c r="G46" s="163"/>
      <c r="H46" s="163"/>
      <c r="I46" s="164"/>
    </row>
    <row r="47" spans="2:9" x14ac:dyDescent="0.55000000000000004">
      <c r="B47" s="162"/>
      <c r="C47" s="163"/>
      <c r="D47" s="163"/>
      <c r="E47" s="163"/>
      <c r="F47" s="163"/>
      <c r="G47" s="163"/>
      <c r="H47" s="163"/>
      <c r="I47" s="164"/>
    </row>
    <row r="48" spans="2:9" x14ac:dyDescent="0.55000000000000004">
      <c r="B48" s="162"/>
      <c r="C48" s="163"/>
      <c r="D48" s="163"/>
      <c r="E48" s="163"/>
      <c r="F48" s="163"/>
      <c r="G48" s="163"/>
      <c r="H48" s="163"/>
      <c r="I48" s="164"/>
    </row>
    <row r="49" spans="2:12" x14ac:dyDescent="0.55000000000000004">
      <c r="B49" s="162"/>
      <c r="C49" s="163"/>
      <c r="D49" s="163"/>
      <c r="E49" s="163"/>
      <c r="F49" s="163"/>
      <c r="G49" s="163"/>
      <c r="H49" s="163"/>
      <c r="I49" s="164"/>
    </row>
    <row r="50" spans="2:12" x14ac:dyDescent="0.55000000000000004">
      <c r="B50" s="162"/>
      <c r="C50" s="163"/>
      <c r="D50" s="163"/>
      <c r="E50" s="163"/>
      <c r="F50" s="163"/>
      <c r="G50" s="163"/>
      <c r="H50" s="163"/>
      <c r="I50" s="164"/>
    </row>
    <row r="51" spans="2:12" x14ac:dyDescent="0.55000000000000004">
      <c r="B51" s="162"/>
      <c r="C51" s="163"/>
      <c r="D51" s="163"/>
      <c r="E51" s="163"/>
      <c r="F51" s="163"/>
      <c r="G51" s="163"/>
      <c r="H51" s="163"/>
      <c r="I51" s="164"/>
    </row>
    <row r="52" spans="2:12" x14ac:dyDescent="0.55000000000000004">
      <c r="B52" s="162"/>
      <c r="C52" s="163"/>
      <c r="D52" s="163"/>
      <c r="E52" s="163"/>
      <c r="F52" s="163"/>
      <c r="G52" s="163"/>
      <c r="H52" s="163"/>
      <c r="I52" s="164"/>
    </row>
    <row r="53" spans="2:12" x14ac:dyDescent="0.55000000000000004">
      <c r="B53" s="162"/>
      <c r="C53" s="163"/>
      <c r="D53" s="163"/>
      <c r="E53" s="163"/>
      <c r="F53" s="163"/>
      <c r="G53" s="163"/>
      <c r="H53" s="163"/>
      <c r="I53" s="164"/>
    </row>
    <row r="54" spans="2:12" x14ac:dyDescent="0.55000000000000004">
      <c r="B54" s="162"/>
      <c r="C54" s="163"/>
      <c r="D54" s="163"/>
      <c r="E54" s="163"/>
      <c r="F54" s="163"/>
      <c r="G54" s="163"/>
      <c r="H54" s="163"/>
      <c r="I54" s="164"/>
    </row>
    <row r="55" spans="2:12" x14ac:dyDescent="0.55000000000000004">
      <c r="B55" s="165"/>
      <c r="C55" s="166"/>
      <c r="D55" s="166"/>
      <c r="E55" s="166"/>
      <c r="F55" s="166"/>
      <c r="G55" s="166"/>
      <c r="H55" s="166"/>
      <c r="I55" s="167"/>
    </row>
    <row r="56" spans="2:12" x14ac:dyDescent="0.55000000000000004">
      <c r="B56" s="103"/>
      <c r="C56" s="103"/>
      <c r="D56" s="103"/>
      <c r="E56" s="103"/>
      <c r="F56" s="103"/>
      <c r="G56" s="103"/>
      <c r="H56" s="103"/>
      <c r="I56" s="103"/>
    </row>
    <row r="57" spans="2:12" x14ac:dyDescent="0.55000000000000004">
      <c r="B57" s="104" t="s">
        <v>112</v>
      </c>
      <c r="C57" s="103"/>
      <c r="D57" s="103"/>
      <c r="E57" s="103"/>
      <c r="F57" s="103"/>
      <c r="G57" s="103"/>
      <c r="H57" s="103"/>
      <c r="I57" s="103"/>
    </row>
    <row r="59" spans="2:12" x14ac:dyDescent="0.55000000000000004">
      <c r="B59" s="42" t="str">
        <f>'1'!B59</f>
        <v>Form template approved by Toxicology Technical Leader Wayne Lewallen on 11/14/2019.</v>
      </c>
    </row>
    <row r="60" spans="2:12" x14ac:dyDescent="0.55000000000000004">
      <c r="B60" s="42"/>
    </row>
    <row r="61" spans="2:12" x14ac:dyDescent="0.55000000000000004">
      <c r="B61" s="42"/>
      <c r="L61" s="119"/>
    </row>
    <row r="62" spans="2:12" x14ac:dyDescent="0.55000000000000004">
      <c r="B62" s="42"/>
      <c r="I62" s="8"/>
      <c r="L62" s="119" t="s">
        <v>118</v>
      </c>
    </row>
    <row r="63" spans="2:12" x14ac:dyDescent="0.55000000000000004">
      <c r="I63" s="131"/>
    </row>
    <row r="64" spans="2:12" x14ac:dyDescent="0.55000000000000004">
      <c r="I64" s="7"/>
    </row>
    <row r="65" spans="1:7" hidden="1" x14ac:dyDescent="0.55000000000000004">
      <c r="B65" s="44" t="s">
        <v>29</v>
      </c>
    </row>
    <row r="66" spans="1:7" hidden="1" x14ac:dyDescent="0.55000000000000004">
      <c r="B66" s="21" t="s">
        <v>41</v>
      </c>
      <c r="C66" s="46" t="s">
        <v>3</v>
      </c>
      <c r="D66" s="45"/>
    </row>
    <row r="67" spans="1:7" hidden="1" x14ac:dyDescent="0.55000000000000004">
      <c r="B67" s="47">
        <f>C11</f>
        <v>0</v>
      </c>
      <c r="C67" s="9" t="e">
        <f>ABS(C11-D$72)</f>
        <v>#DIV/0!</v>
      </c>
      <c r="D67" s="16" t="str">
        <f>IFERROR(C67/$D$72,"")</f>
        <v/>
      </c>
    </row>
    <row r="68" spans="1:7" hidden="1" x14ac:dyDescent="0.55000000000000004">
      <c r="B68" s="47">
        <f>C12</f>
        <v>0</v>
      </c>
      <c r="C68" s="10" t="e">
        <f>ABS(C12-D$72)</f>
        <v>#DIV/0!</v>
      </c>
      <c r="D68" s="16" t="str">
        <f t="shared" ref="D68:D70" si="0">IFERROR(C68/$D$72,"")</f>
        <v/>
      </c>
    </row>
    <row r="69" spans="1:7" hidden="1" x14ac:dyDescent="0.55000000000000004">
      <c r="B69" s="47">
        <f>C13</f>
        <v>0</v>
      </c>
      <c r="C69" s="10" t="e">
        <f>ABS(C13-D$72)</f>
        <v>#DIV/0!</v>
      </c>
      <c r="D69" s="16" t="str">
        <f t="shared" si="0"/>
        <v/>
      </c>
    </row>
    <row r="70" spans="1:7" hidden="1" x14ac:dyDescent="0.55000000000000004">
      <c r="B70" s="47">
        <f>C14</f>
        <v>0</v>
      </c>
      <c r="C70" s="10" t="e">
        <f>ABS(C14-D$72)</f>
        <v>#DIV/0!</v>
      </c>
      <c r="D70" s="16" t="str">
        <f t="shared" si="0"/>
        <v/>
      </c>
    </row>
    <row r="71" spans="1:7" hidden="1" x14ac:dyDescent="0.55000000000000004">
      <c r="F71" s="38" t="s">
        <v>77</v>
      </c>
    </row>
    <row r="72" spans="1:7" hidden="1" x14ac:dyDescent="0.55000000000000004">
      <c r="C72" s="38" t="s">
        <v>0</v>
      </c>
      <c r="D72" s="6" t="e">
        <f>AVERAGE(C11:C14)</f>
        <v>#DIV/0!</v>
      </c>
      <c r="E72" s="38" t="s">
        <v>10</v>
      </c>
      <c r="F72" s="37" t="e">
        <f>D72/1.18</f>
        <v>#DIV/0!</v>
      </c>
      <c r="G72" s="38" t="s">
        <v>10</v>
      </c>
    </row>
    <row r="73" spans="1:7" hidden="1" x14ac:dyDescent="0.55000000000000004">
      <c r="C73" s="55" t="s">
        <v>4</v>
      </c>
      <c r="D73" s="3" t="e">
        <f>TEXT(INT(D72*100)/100,"0.00")</f>
        <v>#DIV/0!</v>
      </c>
      <c r="E73" s="38" t="s">
        <v>10</v>
      </c>
      <c r="F73" s="3" t="e">
        <f>TEXT(INT(F72*100)/100,"0.00")</f>
        <v>#DIV/0!</v>
      </c>
      <c r="G73" s="38" t="s">
        <v>10</v>
      </c>
    </row>
    <row r="74" spans="1:7" hidden="1" x14ac:dyDescent="0.55000000000000004">
      <c r="C74" s="8" t="s">
        <v>1</v>
      </c>
      <c r="D74" s="4" t="str">
        <f>IF(MIN(C11:C14)&lt;0.01,"0.00",D73)</f>
        <v>0.00</v>
      </c>
      <c r="E74" s="38" t="s">
        <v>10</v>
      </c>
      <c r="F74" s="4" t="str">
        <f>IF(MIN(C11:C14)&lt;0.01,"0.00",F73)</f>
        <v>0.00</v>
      </c>
      <c r="G74" s="38" t="s">
        <v>10</v>
      </c>
    </row>
    <row r="75" spans="1:7" hidden="1" x14ac:dyDescent="0.55000000000000004"/>
    <row r="76" spans="1:7" hidden="1" x14ac:dyDescent="0.55000000000000004">
      <c r="C76" s="174" t="s">
        <v>2</v>
      </c>
      <c r="D76" s="56">
        <f>VLOOKUP(C9,Ranges!G9:H12,2)</f>
        <v>0.04</v>
      </c>
    </row>
    <row r="77" spans="1:7" hidden="1" x14ac:dyDescent="0.55000000000000004">
      <c r="B77" s="58"/>
      <c r="C77" s="175"/>
      <c r="D77" s="57" t="e">
        <f>D76*D72</f>
        <v>#DIV/0!</v>
      </c>
      <c r="F77" s="1"/>
    </row>
    <row r="78" spans="1:7" hidden="1" x14ac:dyDescent="0.55000000000000004">
      <c r="B78" s="58"/>
      <c r="C78" s="65"/>
      <c r="D78" s="66"/>
      <c r="F78" s="1"/>
    </row>
    <row r="79" spans="1:7" hidden="1" x14ac:dyDescent="0.55000000000000004">
      <c r="B79" s="11" t="s">
        <v>76</v>
      </c>
      <c r="C79" s="11"/>
    </row>
    <row r="80" spans="1:7" hidden="1" x14ac:dyDescent="0.55000000000000004">
      <c r="A80" s="64"/>
      <c r="B80" s="38" t="s">
        <v>78</v>
      </c>
      <c r="C80" s="63" t="str">
        <f>IF(OR(SUM(J11:J14)&gt;0,MAX(D67:D70)&gt;D76,C8="serum"),"",IF(D74="0.00","",CONCATENATE("The measured ",C8," acetone concentration is ",TEXT(TRUNC(D72,3),"0.000")," +/- ",IF(INT(D72*D76*10000)&lt;5,"0.001",TEXT(D72*D76,"0.000"))," grams per 100 milliliters, at a coverage probability of 99.7%.  ",CHAR(10),CHAR(10))))</f>
        <v/>
      </c>
    </row>
    <row r="81" spans="1:9" hidden="1" x14ac:dyDescent="0.55000000000000004">
      <c r="A81" s="64"/>
      <c r="B81" s="38" t="s">
        <v>79</v>
      </c>
      <c r="C81" s="63" t="str">
        <f>CONCATENATE("The ",C8," alcohol concentration is 0.00 grams of alcohol per 100 milliliters, as defined by NCGS 20-4.01 (1b).  ",IF(AND(B20="",E20="",C9&lt;&gt;"acetone"),C86,CHAR(10)&amp;CHAR(10)))</f>
        <v>The blood alcohol concentration is 0.00 grams of alcohol per 100 milliliters, as defined by NCGS 20-4.01 (1b).    (Analysis performed using HS-GC.)</v>
      </c>
    </row>
    <row r="82" spans="1:9" hidden="1" x14ac:dyDescent="0.55000000000000004">
      <c r="A82" s="64"/>
      <c r="B82" s="38" t="s">
        <v>80</v>
      </c>
      <c r="C82" s="63" t="str">
        <f>IFERROR(IF(AND(SUM(J11:J14)=0,MAX(D67:D70)&gt;D76),"",IF(C8="serum",CONCATENATE("The blood ",C9," concentration is ",TEXT(F74,"0.00")," grams of alcohol per 100 milliliters, as defined by NCGS 20-4.01 (1b).  The reported blood alcohol concentration is a calculated value resulting from a converted serum alcohol concentration.  The measured serum ",C9," concentration is ",TEXT(TRUNC(D72,3),"0.000")," +/- ",IF(INT(D72*D76*10000)&lt;5,"0.001",TEXT(D72*D76,"0.000"))," grams of alcohol per 100 milliliters, at a coverage probability of 99.7%.",IF(AND(B20="",E20=""),C86,CHAR(10)&amp;CHAR(10))),"")),"")</f>
        <v/>
      </c>
    </row>
    <row r="83" spans="1:9" hidden="1" x14ac:dyDescent="0.55000000000000004">
      <c r="A83" s="64"/>
      <c r="B83" s="38" t="s">
        <v>81</v>
      </c>
      <c r="C83" s="63" t="str">
        <f>IFERROR(IF(AND(SUM(J11:J14)=0,MAX(D67:D70)&gt;D76,SUM(K11:K14)=4,M30&lt;&gt;""),CONCATENATE("The ",C8," ",C9," concentration is ",TEXT(INT(M30*100)/100,"0.00")," grams of alcohol per 100 milliliters, as defined by NCGS 20-4.01 (1b)."),IF(AND(SUM(J11:J14)=0,MAX(D67:D70)&gt;D76),"",CONCATENATE("The ",C8," ",C9," concentration is ",TEXT(D74,"0.00")," grams of alcohol per 100 milliliters, as defined by NCGS 20-4.01 (1b).","  The measured ",C8," ",C9," concentration is ",TEXT(TRUNC(D72,3),"0.000")," +/- ",IF(INT(D72*D76*10000)&lt;5,"0.001",TEXT(D72*D76,"0.000"))," grams of alcohol per 100 milliliters, at a coverage probability of 99.7%.  ",IF(AND(B20="",E20=""),C86,CHAR(10)&amp;CHAR(10))))),"")</f>
        <v/>
      </c>
    </row>
    <row r="84" spans="1:9" hidden="1" x14ac:dyDescent="0.55000000000000004">
      <c r="A84" s="64"/>
      <c r="B84" s="38" t="s">
        <v>83</v>
      </c>
      <c r="C84" s="63" t="str">
        <f>CONCATENATE("Analysis confirmed the presence of the following substance: ",B20,".  ",CHAR(10),CHAR(10))</f>
        <v xml:space="preserve">Analysis confirmed the presence of the following substance: .  
</v>
      </c>
    </row>
    <row r="85" spans="1:9" hidden="1" x14ac:dyDescent="0.55000000000000004">
      <c r="A85" s="64"/>
      <c r="B85" s="67" t="s">
        <v>84</v>
      </c>
      <c r="C85" s="54" t="str">
        <f>CONCATENATE("Analysis did not confirm the presence of the following: ",E20,".  ",CHAR(10),CHAR(10))</f>
        <v xml:space="preserve">Analysis did not confirm the presence of the following: .  
</v>
      </c>
    </row>
    <row r="86" spans="1:9" hidden="1" x14ac:dyDescent="0.55000000000000004">
      <c r="A86" s="64"/>
      <c r="B86" s="78" t="s">
        <v>90</v>
      </c>
      <c r="C86" s="101" t="s">
        <v>111</v>
      </c>
    </row>
    <row r="87" spans="1:9" hidden="1" x14ac:dyDescent="0.55000000000000004"/>
    <row r="88" spans="1:9" hidden="1" x14ac:dyDescent="0.55000000000000004"/>
    <row r="89" spans="1:9" hidden="1" x14ac:dyDescent="0.55000000000000004">
      <c r="B89" s="38" t="s">
        <v>100</v>
      </c>
      <c r="E89" s="90"/>
    </row>
    <row r="90" spans="1:9" hidden="1" x14ac:dyDescent="0.55000000000000004">
      <c r="B90" s="159" t="str">
        <f>CONCATENATE(IF(AND(C8&lt;&gt;"serum",C9="acetone"),"- "&amp;C80,""),IF(OR(C17="x",AND(C9&lt;&gt;"acetone",SUM(J11:J14)&gt;0)),"- "&amp;C81,""),IF(AND(SUM(K11:K14)&gt;1,C8&lt;&gt;"serum",C9&lt;&gt;"acetone",C17&lt;&gt;"x",SUM(J11:J14)=0),"- "&amp;C83,""),IF(AND(C8="serum",C17&lt;&gt;"x",SUM(J11:J14)=0),"- "&amp;C82,""),IF(B20&lt;&gt;"","- "&amp;C84,""),IF(E20&lt;&gt;"","- "&amp;C85,""),IF(OR(B20&lt;&gt;"",E20&lt;&gt;"",AND(C9="acetone",C8&lt;&gt;"serum")),C86,""))</f>
        <v/>
      </c>
      <c r="C90" s="160"/>
      <c r="D90" s="160"/>
      <c r="E90" s="160"/>
      <c r="F90" s="160"/>
      <c r="G90" s="160"/>
      <c r="H90" s="160"/>
      <c r="I90" s="161"/>
    </row>
    <row r="91" spans="1:9" hidden="1" x14ac:dyDescent="0.55000000000000004">
      <c r="B91" s="162"/>
      <c r="C91" s="163"/>
      <c r="D91" s="163"/>
      <c r="E91" s="163"/>
      <c r="F91" s="163"/>
      <c r="G91" s="163"/>
      <c r="H91" s="163"/>
      <c r="I91" s="164"/>
    </row>
    <row r="92" spans="1:9" hidden="1" x14ac:dyDescent="0.55000000000000004">
      <c r="B92" s="162"/>
      <c r="C92" s="163"/>
      <c r="D92" s="163"/>
      <c r="E92" s="163"/>
      <c r="F92" s="163"/>
      <c r="G92" s="163"/>
      <c r="H92" s="163"/>
      <c r="I92" s="164"/>
    </row>
    <row r="93" spans="1:9" hidden="1" x14ac:dyDescent="0.55000000000000004">
      <c r="B93" s="162"/>
      <c r="C93" s="163"/>
      <c r="D93" s="163"/>
      <c r="E93" s="163"/>
      <c r="F93" s="163"/>
      <c r="G93" s="163"/>
      <c r="H93" s="163"/>
      <c r="I93" s="164"/>
    </row>
    <row r="94" spans="1:9" hidden="1" x14ac:dyDescent="0.55000000000000004">
      <c r="B94" s="162"/>
      <c r="C94" s="163"/>
      <c r="D94" s="163"/>
      <c r="E94" s="163"/>
      <c r="F94" s="163"/>
      <c r="G94" s="163"/>
      <c r="H94" s="163"/>
      <c r="I94" s="164"/>
    </row>
    <row r="95" spans="1:9" hidden="1" x14ac:dyDescent="0.55000000000000004">
      <c r="B95" s="162"/>
      <c r="C95" s="163"/>
      <c r="D95" s="163"/>
      <c r="E95" s="163"/>
      <c r="F95" s="163"/>
      <c r="G95" s="163"/>
      <c r="H95" s="163"/>
      <c r="I95" s="164"/>
    </row>
    <row r="96" spans="1:9" hidden="1" x14ac:dyDescent="0.55000000000000004">
      <c r="B96" s="162"/>
      <c r="C96" s="163"/>
      <c r="D96" s="163"/>
      <c r="E96" s="163"/>
      <c r="F96" s="163"/>
      <c r="G96" s="163"/>
      <c r="H96" s="163"/>
      <c r="I96" s="164"/>
    </row>
    <row r="97" spans="2:9" hidden="1" x14ac:dyDescent="0.55000000000000004">
      <c r="B97" s="162"/>
      <c r="C97" s="163"/>
      <c r="D97" s="163"/>
      <c r="E97" s="163"/>
      <c r="F97" s="163"/>
      <c r="G97" s="163"/>
      <c r="H97" s="163"/>
      <c r="I97" s="164"/>
    </row>
    <row r="98" spans="2:9" hidden="1" x14ac:dyDescent="0.55000000000000004">
      <c r="B98" s="162"/>
      <c r="C98" s="163"/>
      <c r="D98" s="163"/>
      <c r="E98" s="163"/>
      <c r="F98" s="163"/>
      <c r="G98" s="163"/>
      <c r="H98" s="163"/>
      <c r="I98" s="164"/>
    </row>
    <row r="99" spans="2:9" hidden="1" x14ac:dyDescent="0.55000000000000004">
      <c r="B99" s="165"/>
      <c r="C99" s="166"/>
      <c r="D99" s="166"/>
      <c r="E99" s="166"/>
      <c r="F99" s="166"/>
      <c r="G99" s="166"/>
      <c r="H99" s="166"/>
      <c r="I99" s="167"/>
    </row>
    <row r="100" spans="2:9" hidden="1" x14ac:dyDescent="0.55000000000000004"/>
  </sheetData>
  <sheetProtection algorithmName="SHA-512" hashValue="AW5w5cHMaSnpbGMHDHOH2HHBHs0QgJYtLEVMuK2hcL3THHGIV+I58ub+KR+SWtwxMKlF2WhesMD+ryxHx/8Jhg==" saltValue="8lvvEy4jU+5IMQK+xupjjw==" spinCount="100000" sheet="1" objects="1" scenarios="1"/>
  <mergeCells count="29">
    <mergeCell ref="B1:F1"/>
    <mergeCell ref="E4:F4"/>
    <mergeCell ref="E5:F5"/>
    <mergeCell ref="N7:P7"/>
    <mergeCell ref="F8:F16"/>
    <mergeCell ref="G8:I8"/>
    <mergeCell ref="N8:P8"/>
    <mergeCell ref="G9:I9"/>
    <mergeCell ref="G10:I10"/>
    <mergeCell ref="G11:I11"/>
    <mergeCell ref="B27:I27"/>
    <mergeCell ref="P11:P22"/>
    <mergeCell ref="G12:I12"/>
    <mergeCell ref="G13:I13"/>
    <mergeCell ref="G14:I14"/>
    <mergeCell ref="G15:I15"/>
    <mergeCell ref="G16:I16"/>
    <mergeCell ref="E19:H19"/>
    <mergeCell ref="B20:C20"/>
    <mergeCell ref="E20:H20"/>
    <mergeCell ref="B23:I24"/>
    <mergeCell ref="N23:P23"/>
    <mergeCell ref="O25:P26"/>
    <mergeCell ref="N28:P28"/>
    <mergeCell ref="B30:I38"/>
    <mergeCell ref="B41:I55"/>
    <mergeCell ref="C76:C77"/>
    <mergeCell ref="B90:I99"/>
    <mergeCell ref="N30:P31"/>
  </mergeCells>
  <conditionalFormatting sqref="C67:C70">
    <cfRule type="expression" dxfId="499" priority="8">
      <formula>ABS(C11-$D$72)&gt;$D$77</formula>
    </cfRule>
  </conditionalFormatting>
  <conditionalFormatting sqref="B26">
    <cfRule type="expression" dxfId="498" priority="9">
      <formula>B27=""</formula>
    </cfRule>
  </conditionalFormatting>
  <conditionalFormatting sqref="B4">
    <cfRule type="expression" dxfId="497" priority="7">
      <formula>$B$5=""</formula>
    </cfRule>
  </conditionalFormatting>
  <conditionalFormatting sqref="C4">
    <cfRule type="expression" dxfId="496" priority="6">
      <formula>$C$5=""</formula>
    </cfRule>
  </conditionalFormatting>
  <conditionalFormatting sqref="E4:F4">
    <cfRule type="expression" dxfId="495" priority="5">
      <formula>$E$5=""</formula>
    </cfRule>
  </conditionalFormatting>
  <conditionalFormatting sqref="H4">
    <cfRule type="expression" dxfId="494" priority="4">
      <formula>$H$5=""</formula>
    </cfRule>
  </conditionalFormatting>
  <conditionalFormatting sqref="C8">
    <cfRule type="expression" dxfId="493" priority="3">
      <formula>$C$8&lt;&gt;"blood"</formula>
    </cfRule>
  </conditionalFormatting>
  <conditionalFormatting sqref="C9">
    <cfRule type="expression" dxfId="492" priority="2">
      <formula>$C$9&lt;&gt;"ethanol"</formula>
    </cfRule>
  </conditionalFormatting>
  <conditionalFormatting sqref="M30">
    <cfRule type="expression" dxfId="491" priority="1">
      <formula>N30&lt;&gt;""</formula>
    </cfRule>
  </conditionalFormatting>
  <conditionalFormatting sqref="G9:G12">
    <cfRule type="expression" dxfId="490" priority="79">
      <formula>AND(SUM(J$11:J$14)=0,D67&gt;$D$76)</formula>
    </cfRule>
  </conditionalFormatting>
  <dataValidations count="8">
    <dataValidation type="list" allowBlank="1" showInputMessage="1" showErrorMessage="1" sqref="C17" xr:uid="{00000000-0002-0000-1000-000000000000}">
      <formula1>applies</formula1>
    </dataValidation>
    <dataValidation type="list" errorStyle="warning" allowBlank="1" showInputMessage="1" showErrorMessage="1" errorTitle="custom entry" error="You have entered a selection not in the drop-down list.  " sqref="B20:C20" xr:uid="{00000000-0002-0000-1000-000001000000}">
      <formula1>othervolid</formula1>
    </dataValidation>
    <dataValidation type="list" errorStyle="warning" allowBlank="1" showInputMessage="1" showErrorMessage="1" errorTitle="Custom Entry" error="You have entered a name not in the drop-down list." sqref="H5" xr:uid="{00000000-0002-0000-1000-000002000000}">
      <formula1>analyst_list</formula1>
    </dataValidation>
    <dataValidation type="list" allowBlank="1" showInputMessage="1" showErrorMessage="1" sqref="C8" xr:uid="{00000000-0002-0000-1000-000003000000}">
      <formula1>matrix_list</formula1>
    </dataValidation>
    <dataValidation type="list" errorStyle="warning" allowBlank="1" showErrorMessage="1" errorTitle="Custom entry" error="You have customized this field." sqref="B23:I24" xr:uid="{00000000-0002-0000-1000-000004000000}">
      <formula1>statements</formula1>
    </dataValidation>
    <dataValidation type="list" errorStyle="warning" allowBlank="1" showInputMessage="1" showErrorMessage="1" errorTitle="Custom Entry" error="You have entered a selection not in the drop-down list.  " sqref="E20" xr:uid="{00000000-0002-0000-1000-000005000000}">
      <formula1>othervolid</formula1>
    </dataValidation>
    <dataValidation type="textLength" errorStyle="warning" operator="equal" allowBlank="1" showInputMessage="1" showErrorMessage="1" errorTitle="Case Number Length Error?" error="The length of the case number should be 10 characters." sqref="B5" xr:uid="{00000000-0002-0000-1000-000006000000}">
      <formula1>10</formula1>
    </dataValidation>
    <dataValidation type="list" errorStyle="warning" allowBlank="1" showErrorMessage="1" errorTitle="Custom entry" error="You have customized this field." sqref="B27:I27" xr:uid="{00000000-0002-0000-1000-000007000000}">
      <formula1>dispositions</formula1>
    </dataValidation>
  </dataValidations>
  <pageMargins left="0.7" right="0.7" top="0.75" bottom="0.75" header="0.3" footer="0.3"/>
  <pageSetup scale="68" orientation="portrait" horizontalDpi="300" verticalDpi="300" r:id="rId1"/>
  <ignoredErrors>
    <ignoredError sqref="E5 H5 B5:C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10" r:id="rId4" name="Button 2">
              <controlPr defaultSize="0" print="0" autoFill="0" autoPict="0" macro="[0]!ThisWorkbook.GeneratePDF">
                <anchor moveWithCells="1">
                  <from>
                    <xdr:col>8</xdr:col>
                    <xdr:colOff>1123950</xdr:colOff>
                    <xdr:row>3</xdr:row>
                    <xdr:rowOff>11430</xdr:rowOff>
                  </from>
                  <to>
                    <xdr:col>11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8000000}">
          <x14:formula1>
            <xm:f>Ranges!$G$9:$G$12</xm:f>
          </x14:formula1>
          <xm:sqref>C9</xm:sqref>
        </x14:dataValidation>
        <x14:dataValidation type="date" errorStyle="information" operator="lessThan" allowBlank="1" showErrorMessage="1" errorTitle="Uncertainty Update Due" error="The uncertainty values used in this form are due to be updated.  Please ensure you are using the most recent form." xr:uid="{00000000-0002-0000-1000-000009000000}">
          <x14:formula1>
            <xm:f>Ranges!G14+Ranges!G16</xm:f>
          </x14:formula1>
          <xm:sqref>E5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pageSetUpPr fitToPage="1"/>
  </sheetPr>
  <dimension ref="A1:Q100"/>
  <sheetViews>
    <sheetView showGridLines="0" zoomScaleNormal="100" workbookViewId="0">
      <selection activeCell="C11" sqref="C11"/>
    </sheetView>
  </sheetViews>
  <sheetFormatPr defaultColWidth="9.15625" defaultRowHeight="14.4" x14ac:dyDescent="0.55000000000000004"/>
  <cols>
    <col min="1" max="1" width="1.83984375" style="38" customWidth="1"/>
    <col min="2" max="2" width="20.83984375" style="38" customWidth="1"/>
    <col min="3" max="3" width="12" style="38" bestFit="1" customWidth="1"/>
    <col min="4" max="4" width="11" style="38" customWidth="1"/>
    <col min="5" max="5" width="9.578125" style="38" customWidth="1"/>
    <col min="6" max="6" width="7.15625" style="38" customWidth="1"/>
    <col min="7" max="7" width="7.68359375" style="38" customWidth="1"/>
    <col min="8" max="8" width="25.68359375" style="38" customWidth="1"/>
    <col min="9" max="9" width="38.578125" style="38" customWidth="1"/>
    <col min="10" max="10" width="15.83984375" style="38" hidden="1" customWidth="1"/>
    <col min="11" max="11" width="22.41796875" style="38" hidden="1" customWidth="1"/>
    <col min="12" max="12" width="5" style="38" customWidth="1"/>
    <col min="13" max="13" width="7.41796875" style="38" customWidth="1"/>
    <col min="14" max="14" width="2.26171875" style="38" customWidth="1"/>
    <col min="15" max="15" width="2" style="38" customWidth="1"/>
    <col min="16" max="16" width="88.15625" style="38" customWidth="1"/>
    <col min="17" max="16384" width="9.15625" style="38"/>
  </cols>
  <sheetData>
    <row r="1" spans="2:17" ht="15" customHeight="1" x14ac:dyDescent="0.55000000000000004">
      <c r="B1" s="132" t="str">
        <f>'1'!B1</f>
        <v>Body Fluid Alcohol Concentration and Volatiles Reporting Form</v>
      </c>
      <c r="C1" s="133"/>
      <c r="D1" s="133"/>
      <c r="E1" s="133"/>
      <c r="F1" s="133"/>
      <c r="G1" s="79"/>
      <c r="H1" s="79"/>
      <c r="I1" s="93" t="str">
        <f>'1'!I1</f>
        <v>Version 2</v>
      </c>
      <c r="J1" s="44" t="s">
        <v>40</v>
      </c>
      <c r="K1" s="44" t="s">
        <v>40</v>
      </c>
      <c r="L1" s="44"/>
    </row>
    <row r="2" spans="2:17" ht="15" customHeight="1" x14ac:dyDescent="0.55000000000000004">
      <c r="B2" s="80" t="str">
        <f>'1'!B2</f>
        <v>NCSCL - Toxicology Section</v>
      </c>
      <c r="C2" s="11"/>
      <c r="D2" s="11"/>
      <c r="E2" s="11"/>
      <c r="F2" s="11"/>
      <c r="G2" s="11"/>
      <c r="H2" s="11"/>
      <c r="I2" s="94" t="str">
        <f>'1'!I2</f>
        <v>Effective Date: 11/14/2019</v>
      </c>
      <c r="J2" s="44"/>
      <c r="K2" s="44"/>
      <c r="L2" s="44"/>
      <c r="N2" s="100"/>
    </row>
    <row r="3" spans="2:17" ht="15" customHeight="1" x14ac:dyDescent="0.55000000000000004">
      <c r="D3" s="41"/>
      <c r="O3" s="95" t="s">
        <v>88</v>
      </c>
    </row>
    <row r="4" spans="2:17" ht="15" customHeight="1" x14ac:dyDescent="0.55000000000000004">
      <c r="B4" s="124" t="s">
        <v>37</v>
      </c>
      <c r="C4" s="124" t="s">
        <v>38</v>
      </c>
      <c r="E4" s="138" t="s">
        <v>94</v>
      </c>
      <c r="F4" s="138"/>
      <c r="H4" s="118" t="s">
        <v>44</v>
      </c>
      <c r="J4" s="92"/>
      <c r="O4" s="95"/>
      <c r="P4" s="110" t="s">
        <v>113</v>
      </c>
    </row>
    <row r="5" spans="2:17" ht="15" customHeight="1" x14ac:dyDescent="0.55000000000000004">
      <c r="B5" s="120" t="str">
        <f>IF('Sample list'!B22="","",'Sample list'!B22)</f>
        <v/>
      </c>
      <c r="C5" s="120" t="str">
        <f>IF('Sample list'!C22="","",'Sample list'!C22)</f>
        <v/>
      </c>
      <c r="E5" s="136" t="str">
        <f>IF('1'!E5="","",'1'!E5)</f>
        <v/>
      </c>
      <c r="F5" s="137"/>
      <c r="H5" s="83" t="str">
        <f>IF('1'!H5="","",'1'!H5)</f>
        <v/>
      </c>
      <c r="O5" s="38" t="s">
        <v>88</v>
      </c>
      <c r="P5" s="37" t="str">
        <f>B41</f>
        <v/>
      </c>
    </row>
    <row r="6" spans="2:17" ht="15" customHeight="1" x14ac:dyDescent="0.55000000000000004"/>
    <row r="7" spans="2:17" ht="15" customHeight="1" thickBot="1" x14ac:dyDescent="0.6">
      <c r="N7" s="135" t="s">
        <v>96</v>
      </c>
      <c r="O7" s="135"/>
      <c r="P7" s="135"/>
    </row>
    <row r="8" spans="2:17" ht="15" customHeight="1" x14ac:dyDescent="0.55000000000000004">
      <c r="B8" s="71" t="s">
        <v>92</v>
      </c>
      <c r="C8" s="81" t="s">
        <v>71</v>
      </c>
      <c r="F8" s="141" t="s">
        <v>86</v>
      </c>
      <c r="G8" s="139" t="str">
        <f>CONCATENATE("The measured ",C9," values are:")</f>
        <v>The measured ethanol values are:</v>
      </c>
      <c r="H8" s="140"/>
      <c r="I8" s="140"/>
      <c r="M8" s="64"/>
      <c r="N8" s="134" t="s">
        <v>97</v>
      </c>
      <c r="O8" s="134"/>
      <c r="P8" s="134"/>
      <c r="Q8" s="40"/>
    </row>
    <row r="9" spans="2:17" ht="15" customHeight="1" x14ac:dyDescent="0.55000000000000004">
      <c r="B9" s="72" t="s">
        <v>93</v>
      </c>
      <c r="C9" s="82" t="s">
        <v>5</v>
      </c>
      <c r="F9" s="141"/>
      <c r="G9" s="142" t="str">
        <f>IF(C11="","",IF(C11=0,"0.0000  g/dl",CONCATENATE(TEXT(C11,"0.0000"),"  g/dl",IF(AND(SUM(J$11:J$14)=0,D67&gt;$D$76),CONCATENATE("  (&gt;",$D$76*100,"% deviation from the average)"),""),IF(C11*10000-INT(C11*10000)&gt;0.0001,"    (THIS VALUE CONTAINS MORE DECIMAL PLACES THAN DISPLAYED)",""))))</f>
        <v/>
      </c>
      <c r="H9" s="143"/>
      <c r="I9" s="143"/>
      <c r="M9" s="64"/>
      <c r="N9" s="105"/>
      <c r="O9" s="89"/>
      <c r="P9" s="106"/>
      <c r="Q9" s="40"/>
    </row>
    <row r="10" spans="2:17" ht="15" customHeight="1" x14ac:dyDescent="0.55000000000000004">
      <c r="B10" s="72"/>
      <c r="C10" s="73"/>
      <c r="D10" s="69"/>
      <c r="F10" s="141"/>
      <c r="G10" s="142" t="str">
        <f>IF(C12="","",IF(C12=0,"0.0000  g/dl",CONCATENATE(TEXT(C12,"0.0000"),"  g/dl",IF(AND(SUM(J$11:J$14)=0,D68&gt;$D$76),CONCATENATE("  (&gt;",$D$76*100,"% deviation from the average)"),""),IF(C12*10000-INT(C12*10000)&gt;0.0001,"    (THIS VALUE CONTAINS MORE DECIMAL PLACES THAN DISPLAYED)",""))))</f>
        <v/>
      </c>
      <c r="H10" s="143"/>
      <c r="I10" s="143"/>
      <c r="J10" s="38" t="s">
        <v>39</v>
      </c>
      <c r="K10" s="43" t="s">
        <v>75</v>
      </c>
      <c r="L10" s="43"/>
      <c r="M10" s="64"/>
      <c r="N10" s="7"/>
      <c r="O10" s="89" t="str">
        <f>"Item "&amp;C5&amp;":"</f>
        <v>Item :</v>
      </c>
      <c r="P10" s="89"/>
      <c r="Q10" s="40"/>
    </row>
    <row r="11" spans="2:17" ht="15" customHeight="1" x14ac:dyDescent="0.55000000000000004">
      <c r="B11" s="74" t="s">
        <v>74</v>
      </c>
      <c r="C11" s="84"/>
      <c r="D11" s="2" t="str">
        <f>IF(LEN(C11)&gt;6,"re-enter",IF(C11&gt;0.5,"HI cal",""))</f>
        <v/>
      </c>
      <c r="F11" s="141"/>
      <c r="G11" s="142" t="str">
        <f>IF(C13="","",IF(C13=0,"0.0000  g/dl",CONCATENATE(TEXT(C13,"0.0000"),"  g/dl",IF(AND(SUM(J$11:J$14)=0,D69&gt;$D$76),CONCATENATE("  (&gt;",$D$76*100,"% deviation from the average)"),""),IF(C13*10000-INT(C13*10000)&gt;0.0001,"    (THIS VALUE CONTAINS MORE DECIMAL PLACES THAN DISPLAYED)",""))))</f>
        <v/>
      </c>
      <c r="H11" s="143"/>
      <c r="I11" s="143"/>
      <c r="J11" s="54">
        <f>IF(C11="",0,IF(C11&lt;0.01,1,0))</f>
        <v>0</v>
      </c>
      <c r="K11" s="43">
        <f>IF(C11&lt;&gt;"",1,0)</f>
        <v>0</v>
      </c>
      <c r="L11" s="43"/>
      <c r="M11" s="64"/>
      <c r="N11" s="88"/>
      <c r="O11" s="91"/>
      <c r="P11" s="151" t="str">
        <f>CONCATENATE(IF(B90="","",B90&amp;CHAR(10)&amp;CHAR(10)),IF(B23="","","- "&amp;B23))</f>
        <v/>
      </c>
      <c r="Q11" s="40"/>
    </row>
    <row r="12" spans="2:17" ht="15" customHeight="1" x14ac:dyDescent="0.55000000000000004">
      <c r="B12" s="72"/>
      <c r="C12" s="84"/>
      <c r="D12" s="2" t="str">
        <f>IF(LEN(C12)&gt;6,"re-enter",IF(C12&gt;0.5,"HI cal",""))</f>
        <v/>
      </c>
      <c r="F12" s="141"/>
      <c r="G12" s="142" t="str">
        <f>IF(C14="","",IF(C14=0,"0.0000  g/dl",CONCATENATE(TEXT(C14,"0.0000"),"  g/dl",IF(AND(SUM(J$11:J$14)=0,D70&gt;$D$76),CONCATENATE("  (&gt;",$D$76*100,"% deviation from the average)"),""),IF(C14*10000-INT(C14*10000)&gt;0.0001,"    (THIS VALUE CONTAINS MORE DECIMAL PLACES THAN DISPLAYED)",""))))</f>
        <v/>
      </c>
      <c r="H12" s="143"/>
      <c r="I12" s="143"/>
      <c r="J12" s="54">
        <f>IF(C12="",0,IF(C12&lt;0.01,1,0))</f>
        <v>0</v>
      </c>
      <c r="K12" s="43">
        <f>IF(C12&lt;&gt;"",1,0)</f>
        <v>0</v>
      </c>
      <c r="L12" s="43"/>
      <c r="M12" s="64"/>
      <c r="N12" s="88"/>
      <c r="O12" s="88"/>
      <c r="P12" s="151"/>
      <c r="Q12" s="40"/>
    </row>
    <row r="13" spans="2:17" ht="15" customHeight="1" x14ac:dyDescent="0.55000000000000004">
      <c r="B13" s="72"/>
      <c r="C13" s="84"/>
      <c r="D13" s="2" t="str">
        <f>IF(LEN(C13)&gt;6,"re-enter",IF(C13&gt;0.5,"HI cal",""))</f>
        <v/>
      </c>
      <c r="F13" s="141"/>
      <c r="G13" s="139" t="str">
        <f>IF(MIN(C11:C14)&lt;0.01,"",CONCATENATE("The average of the four values is  ",TEXT(D72,"0.000000")," g/dl."))</f>
        <v/>
      </c>
      <c r="H13" s="140"/>
      <c r="I13" s="140"/>
      <c r="J13" s="54">
        <f>IF(C13="",0,IF(C13&lt;0.01,1,0))</f>
        <v>0</v>
      </c>
      <c r="K13" s="43">
        <f>IF(C13&lt;&gt;"",1,0)</f>
        <v>0</v>
      </c>
      <c r="L13" s="43"/>
      <c r="M13" s="64"/>
      <c r="N13" s="88"/>
      <c r="O13" s="88"/>
      <c r="P13" s="151"/>
      <c r="Q13" s="40"/>
    </row>
    <row r="14" spans="2:17" ht="15" customHeight="1" thickBot="1" x14ac:dyDescent="0.6">
      <c r="B14" s="75"/>
      <c r="C14" s="85"/>
      <c r="D14" s="2" t="str">
        <f>IF(LEN(C14)&gt;6,"re-enter",IF(C14&gt;0.5,"HI cal",""))</f>
        <v/>
      </c>
      <c r="F14" s="141"/>
      <c r="G14" s="144" t="str">
        <f>IF(MIN(C11:C14)&lt;0.01,"",CONCATENATE("The ",D76*100,"% uncertainty is +/- ", TEXT(D77,"0.0000000"), " g/dl, at a 99.73 % level of confidence (k=3)."))</f>
        <v/>
      </c>
      <c r="H14" s="145"/>
      <c r="I14" s="145"/>
      <c r="J14" s="54">
        <f>IF(C14="",0,IF(C14&lt;0.01,1,0))</f>
        <v>0</v>
      </c>
      <c r="K14" s="43">
        <f>IF(C14&lt;&gt;"",1,0)</f>
        <v>0</v>
      </c>
      <c r="L14" s="43"/>
      <c r="M14" s="64"/>
      <c r="N14" s="88"/>
      <c r="O14" s="88"/>
      <c r="P14" s="151"/>
      <c r="Q14" s="40"/>
    </row>
    <row r="15" spans="2:17" x14ac:dyDescent="0.55000000000000004">
      <c r="B15" s="117"/>
      <c r="F15" s="141"/>
      <c r="G15" s="146" t="str">
        <f>IF(OR(MIN(C11:C14)&lt;0.01,SUM(K11:K14)&lt;&gt;4),"",IF(AND(MAX(D67:D70)&gt;D76,M30=""),"",IF(AND(MAX(D67:D70)&gt;D76,M30&lt;&gt;""),"The lowest value was used for reporting.",CONCATENATE("The ",IF(C8="serum","serum converted, ",""),"truncated average for reporting is ",IF(C8="serum",TEXT(F74,"0.00"),TEXT(D74,"0.00")),"  g/dl."))))</f>
        <v/>
      </c>
      <c r="H15" s="147"/>
      <c r="I15" s="147"/>
      <c r="J15" s="54"/>
      <c r="M15" s="64"/>
      <c r="N15" s="88"/>
      <c r="O15" s="91"/>
      <c r="P15" s="151"/>
      <c r="Q15" s="40"/>
    </row>
    <row r="16" spans="2:17" x14ac:dyDescent="0.55000000000000004">
      <c r="B16" s="117"/>
      <c r="C16" s="70" t="str">
        <f>IF(AND(C9&lt;&gt;"acetone",C17="x",SUM(K11:K14)&gt;0,SUM(J11:J14)=0),"'No alcohol' selected below conflicts with entered results!","")</f>
        <v/>
      </c>
      <c r="F16" s="141"/>
      <c r="G16" s="144" t="str">
        <f>IF(C8="serum",CONCATENATE("The serum to whole blood conversion calculation is:  ",TEXT(D72,"0.000000")," g/dl / 1.18 = ",TEXT(F72,"0.000000")," g/dl."),"")</f>
        <v/>
      </c>
      <c r="H16" s="145"/>
      <c r="I16" s="145"/>
      <c r="J16" s="54"/>
      <c r="M16" s="64"/>
      <c r="N16" s="88"/>
      <c r="O16" s="7"/>
      <c r="P16" s="151"/>
      <c r="Q16" s="40"/>
    </row>
    <row r="17" spans="2:17" x14ac:dyDescent="0.55000000000000004">
      <c r="B17" s="68" t="s">
        <v>42</v>
      </c>
      <c r="C17" s="86"/>
      <c r="D17" s="60" t="s">
        <v>43</v>
      </c>
      <c r="F17" s="98"/>
      <c r="M17" s="64"/>
      <c r="N17" s="7"/>
      <c r="O17" s="7"/>
      <c r="P17" s="151"/>
      <c r="Q17" s="40"/>
    </row>
    <row r="18" spans="2:17" x14ac:dyDescent="0.55000000000000004">
      <c r="M18" s="64"/>
      <c r="N18" s="7"/>
      <c r="O18" s="123"/>
      <c r="P18" s="151"/>
      <c r="Q18" s="40"/>
    </row>
    <row r="19" spans="2:17" x14ac:dyDescent="0.55000000000000004">
      <c r="B19" s="59" t="s">
        <v>85</v>
      </c>
      <c r="C19" s="38" t="str">
        <f>IFERROR(IF(B20="","",IF(VLOOKUP(B20,othervolid,1)=B20,"","+")),"+")</f>
        <v/>
      </c>
      <c r="E19" s="148" t="s">
        <v>82</v>
      </c>
      <c r="F19" s="148"/>
      <c r="G19" s="148"/>
      <c r="H19" s="148"/>
      <c r="I19" s="38" t="str">
        <f>IFERROR(IF(E20="","",IF(VLOOKUP(E20,othervolid,1)=E20,"","+")),"+")</f>
        <v/>
      </c>
      <c r="M19" s="64"/>
      <c r="N19" s="7"/>
      <c r="O19" s="7"/>
      <c r="P19" s="151"/>
      <c r="Q19" s="40"/>
    </row>
    <row r="20" spans="2:17" ht="15" customHeight="1" x14ac:dyDescent="0.55000000000000004">
      <c r="B20" s="158"/>
      <c r="C20" s="158"/>
      <c r="E20" s="171"/>
      <c r="F20" s="172"/>
      <c r="G20" s="172"/>
      <c r="H20" s="173"/>
      <c r="M20" s="64"/>
      <c r="N20" s="88"/>
      <c r="O20" s="7"/>
      <c r="P20" s="151"/>
      <c r="Q20" s="40"/>
    </row>
    <row r="21" spans="2:17" x14ac:dyDescent="0.55000000000000004">
      <c r="D21" s="99" t="str">
        <f>IF(AND(B20=E20,B20&lt;&gt;""),"The two entries above conflict with eachother!","")</f>
        <v/>
      </c>
      <c r="M21" s="64"/>
      <c r="N21" s="88"/>
      <c r="O21" s="7"/>
      <c r="P21" s="151"/>
      <c r="Q21" s="40"/>
    </row>
    <row r="22" spans="2:17" ht="15" customHeight="1" x14ac:dyDescent="0.55000000000000004">
      <c r="B22" s="38" t="s">
        <v>101</v>
      </c>
      <c r="E22" s="38" t="str">
        <f>IFERROR(IF(B23="","",IF(VLOOKUP(B23,statements_alpha,1)=B23,"","+")),"+")</f>
        <v/>
      </c>
      <c r="F22" s="39"/>
      <c r="G22" s="58"/>
      <c r="H22" s="58"/>
      <c r="I22" s="58"/>
      <c r="M22" s="64"/>
      <c r="N22" s="7"/>
      <c r="O22" s="7"/>
      <c r="P22" s="151"/>
      <c r="Q22" s="40"/>
    </row>
    <row r="23" spans="2:17" ht="15" customHeight="1" x14ac:dyDescent="0.55000000000000004">
      <c r="B23" s="152"/>
      <c r="C23" s="153"/>
      <c r="D23" s="153"/>
      <c r="E23" s="153"/>
      <c r="F23" s="153"/>
      <c r="G23" s="153"/>
      <c r="H23" s="153"/>
      <c r="I23" s="154"/>
      <c r="M23" s="64"/>
      <c r="N23" s="149" t="s">
        <v>98</v>
      </c>
      <c r="O23" s="134"/>
      <c r="P23" s="150"/>
      <c r="Q23" s="40"/>
    </row>
    <row r="24" spans="2:17" x14ac:dyDescent="0.55000000000000004">
      <c r="B24" s="155"/>
      <c r="C24" s="156"/>
      <c r="D24" s="156"/>
      <c r="E24" s="156"/>
      <c r="F24" s="156"/>
      <c r="G24" s="156"/>
      <c r="H24" s="156"/>
      <c r="I24" s="157"/>
      <c r="M24" s="64"/>
      <c r="N24" s="107"/>
      <c r="O24" s="108"/>
      <c r="P24" s="109"/>
      <c r="Q24" s="40"/>
    </row>
    <row r="25" spans="2:17" x14ac:dyDescent="0.55000000000000004">
      <c r="F25" s="7"/>
      <c r="G25" s="58"/>
      <c r="H25" s="58"/>
      <c r="I25" s="58"/>
      <c r="M25" s="64"/>
      <c r="N25" s="7"/>
      <c r="O25" s="177" t="str">
        <f>IF(B27="","",RIGHT(B27,LEN(B27)-48))</f>
        <v/>
      </c>
      <c r="P25" s="177"/>
      <c r="Q25" s="40"/>
    </row>
    <row r="26" spans="2:17" ht="15" customHeight="1" x14ac:dyDescent="0.55000000000000004">
      <c r="B26" s="111" t="s">
        <v>102</v>
      </c>
      <c r="C26" s="38" t="str">
        <f>IFERROR(IF(B27="","",IF(VLOOKUP(B27,dispositions_alpha,1)=B27,"","+")),"+")</f>
        <v/>
      </c>
      <c r="M26" s="64"/>
      <c r="N26" s="7"/>
      <c r="O26" s="177"/>
      <c r="P26" s="177"/>
      <c r="Q26" s="40"/>
    </row>
    <row r="27" spans="2:17" x14ac:dyDescent="0.55000000000000004">
      <c r="B27" s="168"/>
      <c r="C27" s="169"/>
      <c r="D27" s="169"/>
      <c r="E27" s="169"/>
      <c r="F27" s="169"/>
      <c r="G27" s="169"/>
      <c r="H27" s="169"/>
      <c r="I27" s="170"/>
      <c r="M27" s="64"/>
      <c r="N27" s="7"/>
      <c r="O27" s="7"/>
      <c r="P27" s="7"/>
      <c r="Q27" s="40"/>
    </row>
    <row r="28" spans="2:17" x14ac:dyDescent="0.55000000000000004">
      <c r="M28" s="64"/>
      <c r="N28" s="176" t="s">
        <v>99</v>
      </c>
      <c r="O28" s="176"/>
      <c r="P28" s="176"/>
      <c r="Q28" s="40"/>
    </row>
    <row r="29" spans="2:17" ht="15" customHeight="1" x14ac:dyDescent="0.55000000000000004">
      <c r="B29" s="42" t="s">
        <v>28</v>
      </c>
      <c r="C29" s="102"/>
      <c r="D29" s="102"/>
      <c r="E29" s="102"/>
      <c r="F29" s="102"/>
      <c r="G29" s="102"/>
      <c r="H29" s="102"/>
      <c r="I29" s="102"/>
      <c r="N29" s="79"/>
      <c r="O29" s="79"/>
      <c r="P29" s="79"/>
    </row>
    <row r="30" spans="2:17" x14ac:dyDescent="0.55000000000000004">
      <c r="B30" s="179"/>
      <c r="C30" s="180"/>
      <c r="D30" s="180"/>
      <c r="E30" s="180"/>
      <c r="F30" s="180"/>
      <c r="G30" s="180"/>
      <c r="H30" s="180"/>
      <c r="I30" s="181"/>
      <c r="M30" s="130"/>
      <c r="N30" s="178" t="str">
        <f>IF(AND(MAX(D67:D70)&gt;D76,SUM(K11:K14)=4),"&lt;- If this is a second set of values for the case, and both sets have an unacceptable deviation from the mean, enter the lowest value in the cell to the left (gm/dL).","")</f>
        <v/>
      </c>
      <c r="O30" s="178"/>
      <c r="P30" s="178"/>
    </row>
    <row r="31" spans="2:17" ht="15" customHeight="1" x14ac:dyDescent="0.55000000000000004">
      <c r="B31" s="182"/>
      <c r="C31" s="183"/>
      <c r="D31" s="183"/>
      <c r="E31" s="183"/>
      <c r="F31" s="183"/>
      <c r="G31" s="183"/>
      <c r="H31" s="183"/>
      <c r="I31" s="184"/>
      <c r="N31" s="178"/>
      <c r="O31" s="178"/>
      <c r="P31" s="178"/>
    </row>
    <row r="32" spans="2:17" x14ac:dyDescent="0.55000000000000004">
      <c r="B32" s="182"/>
      <c r="C32" s="183"/>
      <c r="D32" s="183"/>
      <c r="E32" s="183"/>
      <c r="F32" s="183"/>
      <c r="G32" s="183"/>
      <c r="H32" s="183"/>
      <c r="I32" s="184"/>
      <c r="M32" s="5"/>
    </row>
    <row r="33" spans="2:9" x14ac:dyDescent="0.55000000000000004">
      <c r="B33" s="182"/>
      <c r="C33" s="183"/>
      <c r="D33" s="183"/>
      <c r="E33" s="183"/>
      <c r="F33" s="183"/>
      <c r="G33" s="183"/>
      <c r="H33" s="183"/>
      <c r="I33" s="184"/>
    </row>
    <row r="34" spans="2:9" x14ac:dyDescent="0.55000000000000004">
      <c r="B34" s="182"/>
      <c r="C34" s="183"/>
      <c r="D34" s="183"/>
      <c r="E34" s="183"/>
      <c r="F34" s="183"/>
      <c r="G34" s="183"/>
      <c r="H34" s="183"/>
      <c r="I34" s="184"/>
    </row>
    <row r="35" spans="2:9" x14ac:dyDescent="0.55000000000000004">
      <c r="B35" s="182"/>
      <c r="C35" s="183"/>
      <c r="D35" s="183"/>
      <c r="E35" s="183"/>
      <c r="F35" s="183"/>
      <c r="G35" s="183"/>
      <c r="H35" s="183"/>
      <c r="I35" s="184"/>
    </row>
    <row r="36" spans="2:9" x14ac:dyDescent="0.55000000000000004">
      <c r="B36" s="182"/>
      <c r="C36" s="183"/>
      <c r="D36" s="183"/>
      <c r="E36" s="183"/>
      <c r="F36" s="183"/>
      <c r="G36" s="183"/>
      <c r="H36" s="183"/>
      <c r="I36" s="184"/>
    </row>
    <row r="37" spans="2:9" x14ac:dyDescent="0.55000000000000004">
      <c r="B37" s="182"/>
      <c r="C37" s="183"/>
      <c r="D37" s="183"/>
      <c r="E37" s="183"/>
      <c r="F37" s="183"/>
      <c r="G37" s="183"/>
      <c r="H37" s="183"/>
      <c r="I37" s="184"/>
    </row>
    <row r="38" spans="2:9" x14ac:dyDescent="0.55000000000000004">
      <c r="B38" s="185"/>
      <c r="C38" s="186"/>
      <c r="D38" s="186"/>
      <c r="E38" s="186"/>
      <c r="F38" s="186"/>
      <c r="G38" s="186"/>
      <c r="H38" s="186"/>
      <c r="I38" s="187"/>
    </row>
    <row r="40" spans="2:9" x14ac:dyDescent="0.55000000000000004">
      <c r="B40" s="7" t="s">
        <v>103</v>
      </c>
    </row>
    <row r="41" spans="2:9" ht="15" customHeight="1" x14ac:dyDescent="0.55000000000000004">
      <c r="B41" s="159" t="str">
        <f>CONCATENATE(IF(B90="","",B90&amp;CHAR(10)&amp;CHAR(10)),IF(B23="","","- "&amp;B23&amp;CHAR(10)&amp;CHAR(10)))</f>
        <v/>
      </c>
      <c r="C41" s="160"/>
      <c r="D41" s="160"/>
      <c r="E41" s="160"/>
      <c r="F41" s="160"/>
      <c r="G41" s="160"/>
      <c r="H41" s="160"/>
      <c r="I41" s="161"/>
    </row>
    <row r="42" spans="2:9" x14ac:dyDescent="0.55000000000000004">
      <c r="B42" s="162"/>
      <c r="C42" s="163"/>
      <c r="D42" s="163"/>
      <c r="E42" s="163"/>
      <c r="F42" s="163"/>
      <c r="G42" s="163"/>
      <c r="H42" s="163"/>
      <c r="I42" s="164"/>
    </row>
    <row r="43" spans="2:9" x14ac:dyDescent="0.55000000000000004">
      <c r="B43" s="162"/>
      <c r="C43" s="163"/>
      <c r="D43" s="163"/>
      <c r="E43" s="163"/>
      <c r="F43" s="163"/>
      <c r="G43" s="163"/>
      <c r="H43" s="163"/>
      <c r="I43" s="164"/>
    </row>
    <row r="44" spans="2:9" x14ac:dyDescent="0.55000000000000004">
      <c r="B44" s="162"/>
      <c r="C44" s="163"/>
      <c r="D44" s="163"/>
      <c r="E44" s="163"/>
      <c r="F44" s="163"/>
      <c r="G44" s="163"/>
      <c r="H44" s="163"/>
      <c r="I44" s="164"/>
    </row>
    <row r="45" spans="2:9" x14ac:dyDescent="0.55000000000000004">
      <c r="B45" s="162"/>
      <c r="C45" s="163"/>
      <c r="D45" s="163"/>
      <c r="E45" s="163"/>
      <c r="F45" s="163"/>
      <c r="G45" s="163"/>
      <c r="H45" s="163"/>
      <c r="I45" s="164"/>
    </row>
    <row r="46" spans="2:9" x14ac:dyDescent="0.55000000000000004">
      <c r="B46" s="162"/>
      <c r="C46" s="163"/>
      <c r="D46" s="163"/>
      <c r="E46" s="163"/>
      <c r="F46" s="163"/>
      <c r="G46" s="163"/>
      <c r="H46" s="163"/>
      <c r="I46" s="164"/>
    </row>
    <row r="47" spans="2:9" x14ac:dyDescent="0.55000000000000004">
      <c r="B47" s="162"/>
      <c r="C47" s="163"/>
      <c r="D47" s="163"/>
      <c r="E47" s="163"/>
      <c r="F47" s="163"/>
      <c r="G47" s="163"/>
      <c r="H47" s="163"/>
      <c r="I47" s="164"/>
    </row>
    <row r="48" spans="2:9" x14ac:dyDescent="0.55000000000000004">
      <c r="B48" s="162"/>
      <c r="C48" s="163"/>
      <c r="D48" s="163"/>
      <c r="E48" s="163"/>
      <c r="F48" s="163"/>
      <c r="G48" s="163"/>
      <c r="H48" s="163"/>
      <c r="I48" s="164"/>
    </row>
    <row r="49" spans="2:12" x14ac:dyDescent="0.55000000000000004">
      <c r="B49" s="162"/>
      <c r="C49" s="163"/>
      <c r="D49" s="163"/>
      <c r="E49" s="163"/>
      <c r="F49" s="163"/>
      <c r="G49" s="163"/>
      <c r="H49" s="163"/>
      <c r="I49" s="164"/>
    </row>
    <row r="50" spans="2:12" x14ac:dyDescent="0.55000000000000004">
      <c r="B50" s="162"/>
      <c r="C50" s="163"/>
      <c r="D50" s="163"/>
      <c r="E50" s="163"/>
      <c r="F50" s="163"/>
      <c r="G50" s="163"/>
      <c r="H50" s="163"/>
      <c r="I50" s="164"/>
    </row>
    <row r="51" spans="2:12" x14ac:dyDescent="0.55000000000000004">
      <c r="B51" s="162"/>
      <c r="C51" s="163"/>
      <c r="D51" s="163"/>
      <c r="E51" s="163"/>
      <c r="F51" s="163"/>
      <c r="G51" s="163"/>
      <c r="H51" s="163"/>
      <c r="I51" s="164"/>
    </row>
    <row r="52" spans="2:12" x14ac:dyDescent="0.55000000000000004">
      <c r="B52" s="162"/>
      <c r="C52" s="163"/>
      <c r="D52" s="163"/>
      <c r="E52" s="163"/>
      <c r="F52" s="163"/>
      <c r="G52" s="163"/>
      <c r="H52" s="163"/>
      <c r="I52" s="164"/>
    </row>
    <row r="53" spans="2:12" x14ac:dyDescent="0.55000000000000004">
      <c r="B53" s="162"/>
      <c r="C53" s="163"/>
      <c r="D53" s="163"/>
      <c r="E53" s="163"/>
      <c r="F53" s="163"/>
      <c r="G53" s="163"/>
      <c r="H53" s="163"/>
      <c r="I53" s="164"/>
    </row>
    <row r="54" spans="2:12" x14ac:dyDescent="0.55000000000000004">
      <c r="B54" s="162"/>
      <c r="C54" s="163"/>
      <c r="D54" s="163"/>
      <c r="E54" s="163"/>
      <c r="F54" s="163"/>
      <c r="G54" s="163"/>
      <c r="H54" s="163"/>
      <c r="I54" s="164"/>
    </row>
    <row r="55" spans="2:12" x14ac:dyDescent="0.55000000000000004">
      <c r="B55" s="165"/>
      <c r="C55" s="166"/>
      <c r="D55" s="166"/>
      <c r="E55" s="166"/>
      <c r="F55" s="166"/>
      <c r="G55" s="166"/>
      <c r="H55" s="166"/>
      <c r="I55" s="167"/>
    </row>
    <row r="56" spans="2:12" x14ac:dyDescent="0.55000000000000004">
      <c r="B56" s="103"/>
      <c r="C56" s="103"/>
      <c r="D56" s="103"/>
      <c r="E56" s="103"/>
      <c r="F56" s="103"/>
      <c r="G56" s="103"/>
      <c r="H56" s="103"/>
      <c r="I56" s="103"/>
    </row>
    <row r="57" spans="2:12" x14ac:dyDescent="0.55000000000000004">
      <c r="B57" s="104" t="s">
        <v>112</v>
      </c>
      <c r="C57" s="103"/>
      <c r="D57" s="103"/>
      <c r="E57" s="103"/>
      <c r="F57" s="103"/>
      <c r="G57" s="103"/>
      <c r="H57" s="103"/>
      <c r="I57" s="103"/>
    </row>
    <row r="59" spans="2:12" x14ac:dyDescent="0.55000000000000004">
      <c r="B59" s="42" t="str">
        <f>'1'!B59</f>
        <v>Form template approved by Toxicology Technical Leader Wayne Lewallen on 11/14/2019.</v>
      </c>
    </row>
    <row r="60" spans="2:12" x14ac:dyDescent="0.55000000000000004">
      <c r="B60" s="42"/>
    </row>
    <row r="61" spans="2:12" x14ac:dyDescent="0.55000000000000004">
      <c r="B61" s="42"/>
      <c r="L61" s="119"/>
    </row>
    <row r="62" spans="2:12" x14ac:dyDescent="0.55000000000000004">
      <c r="B62" s="42"/>
      <c r="I62" s="8"/>
      <c r="L62" s="119" t="s">
        <v>118</v>
      </c>
    </row>
    <row r="63" spans="2:12" x14ac:dyDescent="0.55000000000000004">
      <c r="I63" s="131"/>
    </row>
    <row r="64" spans="2:12" x14ac:dyDescent="0.55000000000000004">
      <c r="I64" s="7"/>
    </row>
    <row r="65" spans="1:7" hidden="1" x14ac:dyDescent="0.55000000000000004">
      <c r="B65" s="44" t="s">
        <v>29</v>
      </c>
    </row>
    <row r="66" spans="1:7" hidden="1" x14ac:dyDescent="0.55000000000000004">
      <c r="B66" s="21" t="s">
        <v>41</v>
      </c>
      <c r="C66" s="46" t="s">
        <v>3</v>
      </c>
      <c r="D66" s="45"/>
    </row>
    <row r="67" spans="1:7" hidden="1" x14ac:dyDescent="0.55000000000000004">
      <c r="B67" s="47">
        <f>C11</f>
        <v>0</v>
      </c>
      <c r="C67" s="9" t="e">
        <f>ABS(C11-D$72)</f>
        <v>#DIV/0!</v>
      </c>
      <c r="D67" s="16" t="str">
        <f>IFERROR(C67/$D$72,"")</f>
        <v/>
      </c>
    </row>
    <row r="68" spans="1:7" hidden="1" x14ac:dyDescent="0.55000000000000004">
      <c r="B68" s="47">
        <f>C12</f>
        <v>0</v>
      </c>
      <c r="C68" s="10" t="e">
        <f>ABS(C12-D$72)</f>
        <v>#DIV/0!</v>
      </c>
      <c r="D68" s="16" t="str">
        <f t="shared" ref="D68:D70" si="0">IFERROR(C68/$D$72,"")</f>
        <v/>
      </c>
    </row>
    <row r="69" spans="1:7" hidden="1" x14ac:dyDescent="0.55000000000000004">
      <c r="B69" s="47">
        <f>C13</f>
        <v>0</v>
      </c>
      <c r="C69" s="10" t="e">
        <f>ABS(C13-D$72)</f>
        <v>#DIV/0!</v>
      </c>
      <c r="D69" s="16" t="str">
        <f t="shared" si="0"/>
        <v/>
      </c>
    </row>
    <row r="70" spans="1:7" hidden="1" x14ac:dyDescent="0.55000000000000004">
      <c r="B70" s="47">
        <f>C14</f>
        <v>0</v>
      </c>
      <c r="C70" s="10" t="e">
        <f>ABS(C14-D$72)</f>
        <v>#DIV/0!</v>
      </c>
      <c r="D70" s="16" t="str">
        <f t="shared" si="0"/>
        <v/>
      </c>
    </row>
    <row r="71" spans="1:7" hidden="1" x14ac:dyDescent="0.55000000000000004">
      <c r="F71" s="38" t="s">
        <v>77</v>
      </c>
    </row>
    <row r="72" spans="1:7" hidden="1" x14ac:dyDescent="0.55000000000000004">
      <c r="C72" s="38" t="s">
        <v>0</v>
      </c>
      <c r="D72" s="6" t="e">
        <f>AVERAGE(C11:C14)</f>
        <v>#DIV/0!</v>
      </c>
      <c r="E72" s="38" t="s">
        <v>10</v>
      </c>
      <c r="F72" s="37" t="e">
        <f>D72/1.18</f>
        <v>#DIV/0!</v>
      </c>
      <c r="G72" s="38" t="s">
        <v>10</v>
      </c>
    </row>
    <row r="73" spans="1:7" hidden="1" x14ac:dyDescent="0.55000000000000004">
      <c r="C73" s="55" t="s">
        <v>4</v>
      </c>
      <c r="D73" s="3" t="e">
        <f>TEXT(INT(D72*100)/100,"0.00")</f>
        <v>#DIV/0!</v>
      </c>
      <c r="E73" s="38" t="s">
        <v>10</v>
      </c>
      <c r="F73" s="3" t="e">
        <f>TEXT(INT(F72*100)/100,"0.00")</f>
        <v>#DIV/0!</v>
      </c>
      <c r="G73" s="38" t="s">
        <v>10</v>
      </c>
    </row>
    <row r="74" spans="1:7" hidden="1" x14ac:dyDescent="0.55000000000000004">
      <c r="C74" s="8" t="s">
        <v>1</v>
      </c>
      <c r="D74" s="4" t="str">
        <f>IF(MIN(C11:C14)&lt;0.01,"0.00",D73)</f>
        <v>0.00</v>
      </c>
      <c r="E74" s="38" t="s">
        <v>10</v>
      </c>
      <c r="F74" s="4" t="str">
        <f>IF(MIN(C11:C14)&lt;0.01,"0.00",F73)</f>
        <v>0.00</v>
      </c>
      <c r="G74" s="38" t="s">
        <v>10</v>
      </c>
    </row>
    <row r="75" spans="1:7" hidden="1" x14ac:dyDescent="0.55000000000000004"/>
    <row r="76" spans="1:7" hidden="1" x14ac:dyDescent="0.55000000000000004">
      <c r="C76" s="174" t="s">
        <v>2</v>
      </c>
      <c r="D76" s="56">
        <f>VLOOKUP(C9,Ranges!G9:H12,2)</f>
        <v>0.04</v>
      </c>
    </row>
    <row r="77" spans="1:7" hidden="1" x14ac:dyDescent="0.55000000000000004">
      <c r="B77" s="58"/>
      <c r="C77" s="175"/>
      <c r="D77" s="57" t="e">
        <f>D76*D72</f>
        <v>#DIV/0!</v>
      </c>
      <c r="F77" s="1"/>
    </row>
    <row r="78" spans="1:7" hidden="1" x14ac:dyDescent="0.55000000000000004">
      <c r="B78" s="58"/>
      <c r="C78" s="65"/>
      <c r="D78" s="66"/>
      <c r="F78" s="1"/>
    </row>
    <row r="79" spans="1:7" hidden="1" x14ac:dyDescent="0.55000000000000004">
      <c r="B79" s="11" t="s">
        <v>76</v>
      </c>
      <c r="C79" s="11"/>
    </row>
    <row r="80" spans="1:7" hidden="1" x14ac:dyDescent="0.55000000000000004">
      <c r="A80" s="64"/>
      <c r="B80" s="38" t="s">
        <v>78</v>
      </c>
      <c r="C80" s="63" t="str">
        <f>IF(OR(SUM(J11:J14)&gt;0,MAX(D67:D70)&gt;D76,C8="serum"),"",IF(D74="0.00","",CONCATENATE("The measured ",C8," acetone concentration is ",TEXT(TRUNC(D72,3),"0.000")," +/- ",IF(INT(D72*D76*10000)&lt;5,"0.001",TEXT(D72*D76,"0.000"))," grams per 100 milliliters, at a coverage probability of 99.7%.  ",CHAR(10),CHAR(10))))</f>
        <v/>
      </c>
    </row>
    <row r="81" spans="1:9" hidden="1" x14ac:dyDescent="0.55000000000000004">
      <c r="A81" s="64"/>
      <c r="B81" s="38" t="s">
        <v>79</v>
      </c>
      <c r="C81" s="63" t="str">
        <f>CONCATENATE("The ",C8," alcohol concentration is 0.00 grams of alcohol per 100 milliliters, as defined by NCGS 20-4.01 (1b).  ",IF(AND(B20="",E20="",C9&lt;&gt;"acetone"),C86,CHAR(10)&amp;CHAR(10)))</f>
        <v>The blood alcohol concentration is 0.00 grams of alcohol per 100 milliliters, as defined by NCGS 20-4.01 (1b).    (Analysis performed using HS-GC.)</v>
      </c>
    </row>
    <row r="82" spans="1:9" hidden="1" x14ac:dyDescent="0.55000000000000004">
      <c r="A82" s="64"/>
      <c r="B82" s="38" t="s">
        <v>80</v>
      </c>
      <c r="C82" s="63" t="str">
        <f>IFERROR(IF(AND(SUM(J11:J14)=0,MAX(D67:D70)&gt;D76),"",IF(C8="serum",CONCATENATE("The blood ",C9," concentration is ",TEXT(F74,"0.00")," grams of alcohol per 100 milliliters, as defined by NCGS 20-4.01 (1b).  The reported blood alcohol concentration is a calculated value resulting from a converted serum alcohol concentration.  The measured serum ",C9," concentration is ",TEXT(TRUNC(D72,3),"0.000")," +/- ",IF(INT(D72*D76*10000)&lt;5,"0.001",TEXT(D72*D76,"0.000"))," grams of alcohol per 100 milliliters, at a coverage probability of 99.7%.",IF(AND(B20="",E20=""),C86,CHAR(10)&amp;CHAR(10))),"")),"")</f>
        <v/>
      </c>
    </row>
    <row r="83" spans="1:9" hidden="1" x14ac:dyDescent="0.55000000000000004">
      <c r="A83" s="64"/>
      <c r="B83" s="38" t="s">
        <v>81</v>
      </c>
      <c r="C83" s="63" t="str">
        <f>IFERROR(IF(AND(SUM(J11:J14)=0,MAX(D67:D70)&gt;D76,SUM(K11:K14)=4,M30&lt;&gt;""),CONCATENATE("The ",C8," ",C9," concentration is ",TEXT(INT(M30*100)/100,"0.00")," grams of alcohol per 100 milliliters, as defined by NCGS 20-4.01 (1b)."),IF(AND(SUM(J11:J14)=0,MAX(D67:D70)&gt;D76),"",CONCATENATE("The ",C8," ",C9," concentration is ",TEXT(D74,"0.00")," grams of alcohol per 100 milliliters, as defined by NCGS 20-4.01 (1b).","  The measured ",C8," ",C9," concentration is ",TEXT(TRUNC(D72,3),"0.000")," +/- ",IF(INT(D72*D76*10000)&lt;5,"0.001",TEXT(D72*D76,"0.000"))," grams of alcohol per 100 milliliters, at a coverage probability of 99.7%.  ",IF(AND(B20="",E20=""),C86,CHAR(10)&amp;CHAR(10))))),"")</f>
        <v/>
      </c>
    </row>
    <row r="84" spans="1:9" hidden="1" x14ac:dyDescent="0.55000000000000004">
      <c r="A84" s="64"/>
      <c r="B84" s="38" t="s">
        <v>83</v>
      </c>
      <c r="C84" s="63" t="str">
        <f>CONCATENATE("Analysis confirmed the presence of the following substance: ",B20,".  ",CHAR(10),CHAR(10))</f>
        <v xml:space="preserve">Analysis confirmed the presence of the following substance: .  
</v>
      </c>
    </row>
    <row r="85" spans="1:9" hidden="1" x14ac:dyDescent="0.55000000000000004">
      <c r="A85" s="64"/>
      <c r="B85" s="67" t="s">
        <v>84</v>
      </c>
      <c r="C85" s="54" t="str">
        <f>CONCATENATE("Analysis did not confirm the presence of the following: ",E20,".  ",CHAR(10),CHAR(10))</f>
        <v xml:space="preserve">Analysis did not confirm the presence of the following: .  
</v>
      </c>
    </row>
    <row r="86" spans="1:9" hidden="1" x14ac:dyDescent="0.55000000000000004">
      <c r="A86" s="64"/>
      <c r="B86" s="78" t="s">
        <v>90</v>
      </c>
      <c r="C86" s="101" t="s">
        <v>111</v>
      </c>
    </row>
    <row r="87" spans="1:9" hidden="1" x14ac:dyDescent="0.55000000000000004"/>
    <row r="88" spans="1:9" hidden="1" x14ac:dyDescent="0.55000000000000004"/>
    <row r="89" spans="1:9" hidden="1" x14ac:dyDescent="0.55000000000000004">
      <c r="B89" s="38" t="s">
        <v>100</v>
      </c>
      <c r="E89" s="90"/>
    </row>
    <row r="90" spans="1:9" hidden="1" x14ac:dyDescent="0.55000000000000004">
      <c r="B90" s="159" t="str">
        <f>CONCATENATE(IF(AND(C8&lt;&gt;"serum",C9="acetone"),"- "&amp;C80,""),IF(OR(C17="x",AND(C9&lt;&gt;"acetone",SUM(J11:J14)&gt;0)),"- "&amp;C81,""),IF(AND(SUM(K11:K14)&gt;1,C8&lt;&gt;"serum",C9&lt;&gt;"acetone",C17&lt;&gt;"x",SUM(J11:J14)=0),"- "&amp;C83,""),IF(AND(C8="serum",C17&lt;&gt;"x",SUM(J11:J14)=0),"- "&amp;C82,""),IF(B20&lt;&gt;"","- "&amp;C84,""),IF(E20&lt;&gt;"","- "&amp;C85,""),IF(OR(B20&lt;&gt;"",E20&lt;&gt;"",AND(C9="acetone",C8&lt;&gt;"serum")),C86,""))</f>
        <v/>
      </c>
      <c r="C90" s="160"/>
      <c r="D90" s="160"/>
      <c r="E90" s="160"/>
      <c r="F90" s="160"/>
      <c r="G90" s="160"/>
      <c r="H90" s="160"/>
      <c r="I90" s="161"/>
    </row>
    <row r="91" spans="1:9" hidden="1" x14ac:dyDescent="0.55000000000000004">
      <c r="B91" s="162"/>
      <c r="C91" s="163"/>
      <c r="D91" s="163"/>
      <c r="E91" s="163"/>
      <c r="F91" s="163"/>
      <c r="G91" s="163"/>
      <c r="H91" s="163"/>
      <c r="I91" s="164"/>
    </row>
    <row r="92" spans="1:9" hidden="1" x14ac:dyDescent="0.55000000000000004">
      <c r="B92" s="162"/>
      <c r="C92" s="163"/>
      <c r="D92" s="163"/>
      <c r="E92" s="163"/>
      <c r="F92" s="163"/>
      <c r="G92" s="163"/>
      <c r="H92" s="163"/>
      <c r="I92" s="164"/>
    </row>
    <row r="93" spans="1:9" hidden="1" x14ac:dyDescent="0.55000000000000004">
      <c r="B93" s="162"/>
      <c r="C93" s="163"/>
      <c r="D93" s="163"/>
      <c r="E93" s="163"/>
      <c r="F93" s="163"/>
      <c r="G93" s="163"/>
      <c r="H93" s="163"/>
      <c r="I93" s="164"/>
    </row>
    <row r="94" spans="1:9" hidden="1" x14ac:dyDescent="0.55000000000000004">
      <c r="B94" s="162"/>
      <c r="C94" s="163"/>
      <c r="D94" s="163"/>
      <c r="E94" s="163"/>
      <c r="F94" s="163"/>
      <c r="G94" s="163"/>
      <c r="H94" s="163"/>
      <c r="I94" s="164"/>
    </row>
    <row r="95" spans="1:9" hidden="1" x14ac:dyDescent="0.55000000000000004">
      <c r="B95" s="162"/>
      <c r="C95" s="163"/>
      <c r="D95" s="163"/>
      <c r="E95" s="163"/>
      <c r="F95" s="163"/>
      <c r="G95" s="163"/>
      <c r="H95" s="163"/>
      <c r="I95" s="164"/>
    </row>
    <row r="96" spans="1:9" hidden="1" x14ac:dyDescent="0.55000000000000004">
      <c r="B96" s="162"/>
      <c r="C96" s="163"/>
      <c r="D96" s="163"/>
      <c r="E96" s="163"/>
      <c r="F96" s="163"/>
      <c r="G96" s="163"/>
      <c r="H96" s="163"/>
      <c r="I96" s="164"/>
    </row>
    <row r="97" spans="2:9" hidden="1" x14ac:dyDescent="0.55000000000000004">
      <c r="B97" s="162"/>
      <c r="C97" s="163"/>
      <c r="D97" s="163"/>
      <c r="E97" s="163"/>
      <c r="F97" s="163"/>
      <c r="G97" s="163"/>
      <c r="H97" s="163"/>
      <c r="I97" s="164"/>
    </row>
    <row r="98" spans="2:9" hidden="1" x14ac:dyDescent="0.55000000000000004">
      <c r="B98" s="162"/>
      <c r="C98" s="163"/>
      <c r="D98" s="163"/>
      <c r="E98" s="163"/>
      <c r="F98" s="163"/>
      <c r="G98" s="163"/>
      <c r="H98" s="163"/>
      <c r="I98" s="164"/>
    </row>
    <row r="99" spans="2:9" hidden="1" x14ac:dyDescent="0.55000000000000004">
      <c r="B99" s="165"/>
      <c r="C99" s="166"/>
      <c r="D99" s="166"/>
      <c r="E99" s="166"/>
      <c r="F99" s="166"/>
      <c r="G99" s="166"/>
      <c r="H99" s="166"/>
      <c r="I99" s="167"/>
    </row>
    <row r="100" spans="2:9" hidden="1" x14ac:dyDescent="0.55000000000000004"/>
  </sheetData>
  <sheetProtection algorithmName="SHA-512" hashValue="/BnIR70TXLCrnc+MNYqxzolMrwlKiaYAJBf1lviumrax+OkPoUjOKET45P56UX+P5yrNf5ZTp1OV+xTETTcn8Q==" saltValue="65sgfJXTLePjtay/EsxQWg==" spinCount="100000" sheet="1" objects="1" scenarios="1"/>
  <mergeCells count="29">
    <mergeCell ref="B1:F1"/>
    <mergeCell ref="E4:F4"/>
    <mergeCell ref="E5:F5"/>
    <mergeCell ref="N7:P7"/>
    <mergeCell ref="F8:F16"/>
    <mergeCell ref="G8:I8"/>
    <mergeCell ref="N8:P8"/>
    <mergeCell ref="G9:I9"/>
    <mergeCell ref="G10:I10"/>
    <mergeCell ref="G11:I11"/>
    <mergeCell ref="B27:I27"/>
    <mergeCell ref="P11:P22"/>
    <mergeCell ref="G12:I12"/>
    <mergeCell ref="G13:I13"/>
    <mergeCell ref="G14:I14"/>
    <mergeCell ref="G15:I15"/>
    <mergeCell ref="G16:I16"/>
    <mergeCell ref="E19:H19"/>
    <mergeCell ref="B20:C20"/>
    <mergeCell ref="E20:H20"/>
    <mergeCell ref="B23:I24"/>
    <mergeCell ref="N23:P23"/>
    <mergeCell ref="O25:P26"/>
    <mergeCell ref="N28:P28"/>
    <mergeCell ref="B30:I38"/>
    <mergeCell ref="B41:I55"/>
    <mergeCell ref="C76:C77"/>
    <mergeCell ref="B90:I99"/>
    <mergeCell ref="N30:P31"/>
  </mergeCells>
  <conditionalFormatting sqref="C67:C70">
    <cfRule type="expression" dxfId="489" priority="8">
      <formula>ABS(C11-$D$72)&gt;$D$77</formula>
    </cfRule>
  </conditionalFormatting>
  <conditionalFormatting sqref="B26">
    <cfRule type="expression" dxfId="488" priority="9">
      <formula>B27=""</formula>
    </cfRule>
  </conditionalFormatting>
  <conditionalFormatting sqref="B4">
    <cfRule type="expression" dxfId="487" priority="7">
      <formula>$B$5=""</formula>
    </cfRule>
  </conditionalFormatting>
  <conditionalFormatting sqref="C4">
    <cfRule type="expression" dxfId="486" priority="6">
      <formula>$C$5=""</formula>
    </cfRule>
  </conditionalFormatting>
  <conditionalFormatting sqref="E4:F4">
    <cfRule type="expression" dxfId="485" priority="5">
      <formula>$E$5=""</formula>
    </cfRule>
  </conditionalFormatting>
  <conditionalFormatting sqref="H4">
    <cfRule type="expression" dxfId="484" priority="4">
      <formula>$H$5=""</formula>
    </cfRule>
  </conditionalFormatting>
  <conditionalFormatting sqref="C8">
    <cfRule type="expression" dxfId="483" priority="3">
      <formula>$C$8&lt;&gt;"blood"</formula>
    </cfRule>
  </conditionalFormatting>
  <conditionalFormatting sqref="C9">
    <cfRule type="expression" dxfId="482" priority="2">
      <formula>$C$9&lt;&gt;"ethanol"</formula>
    </cfRule>
  </conditionalFormatting>
  <conditionalFormatting sqref="M30">
    <cfRule type="expression" dxfId="481" priority="1">
      <formula>N30&lt;&gt;""</formula>
    </cfRule>
  </conditionalFormatting>
  <conditionalFormatting sqref="G9:G12">
    <cfRule type="expression" dxfId="480" priority="82">
      <formula>AND(SUM(J$11:J$14)=0,D67&gt;$D$76)</formula>
    </cfRule>
  </conditionalFormatting>
  <dataValidations count="8">
    <dataValidation type="list" errorStyle="warning" allowBlank="1" showErrorMessage="1" errorTitle="Custom entry" error="You have customized this field." sqref="B27:I27" xr:uid="{00000000-0002-0000-1100-000000000000}">
      <formula1>dispositions</formula1>
    </dataValidation>
    <dataValidation type="textLength" errorStyle="warning" operator="equal" allowBlank="1" showInputMessage="1" showErrorMessage="1" errorTitle="Case Number Length Error?" error="The length of the case number should be 10 characters." sqref="B5" xr:uid="{00000000-0002-0000-1100-000001000000}">
      <formula1>10</formula1>
    </dataValidation>
    <dataValidation type="list" errorStyle="warning" allowBlank="1" showInputMessage="1" showErrorMessage="1" errorTitle="Custom Entry" error="You have entered a selection not in the drop-down list.  " sqref="E20" xr:uid="{00000000-0002-0000-1100-000002000000}">
      <formula1>othervolid</formula1>
    </dataValidation>
    <dataValidation type="list" errorStyle="warning" allowBlank="1" showErrorMessage="1" errorTitle="Custom entry" error="You have customized this field." sqref="B23:I24" xr:uid="{00000000-0002-0000-1100-000003000000}">
      <formula1>statements</formula1>
    </dataValidation>
    <dataValidation type="list" allowBlank="1" showInputMessage="1" showErrorMessage="1" sqref="C8" xr:uid="{00000000-0002-0000-1100-000004000000}">
      <formula1>matrix_list</formula1>
    </dataValidation>
    <dataValidation type="list" errorStyle="warning" allowBlank="1" showInputMessage="1" showErrorMessage="1" errorTitle="Custom Entry" error="You have entered a name not in the drop-down list." sqref="H5" xr:uid="{00000000-0002-0000-1100-000005000000}">
      <formula1>analyst_list</formula1>
    </dataValidation>
    <dataValidation type="list" errorStyle="warning" allowBlank="1" showInputMessage="1" showErrorMessage="1" errorTitle="custom entry" error="You have entered a selection not in the drop-down list.  " sqref="B20:C20" xr:uid="{00000000-0002-0000-1100-000006000000}">
      <formula1>othervolid</formula1>
    </dataValidation>
    <dataValidation type="list" allowBlank="1" showInputMessage="1" showErrorMessage="1" sqref="C17" xr:uid="{00000000-0002-0000-1100-000007000000}">
      <formula1>applies</formula1>
    </dataValidation>
  </dataValidations>
  <pageMargins left="0.7" right="0.7" top="0.75" bottom="0.75" header="0.3" footer="0.3"/>
  <pageSetup scale="68" orientation="portrait" horizontalDpi="300" verticalDpi="300" r:id="rId1"/>
  <ignoredErrors>
    <ignoredError sqref="E5 H5 B5:C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5" r:id="rId4" name="Button 3">
              <controlPr defaultSize="0" print="0" autoFill="0" autoPict="0" macro="[0]!ThisWorkbook.GeneratePDF">
                <anchor moveWithCells="1">
                  <from>
                    <xdr:col>8</xdr:col>
                    <xdr:colOff>1123950</xdr:colOff>
                    <xdr:row>3</xdr:row>
                    <xdr:rowOff>11430</xdr:rowOff>
                  </from>
                  <to>
                    <xdr:col>11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8000000}">
          <x14:formula1>
            <xm:f>Ranges!$G$9:$G$12</xm:f>
          </x14:formula1>
          <xm:sqref>C9</xm:sqref>
        </x14:dataValidation>
        <x14:dataValidation type="date" errorStyle="information" operator="lessThan" allowBlank="1" showErrorMessage="1" errorTitle="Uncertainty Update Due" error="The uncertainty values used in this form are due to be updated.  Please ensure you are using the most recent form." xr:uid="{00000000-0002-0000-1100-000009000000}">
          <x14:formula1>
            <xm:f>Ranges!G14+Ranges!G16</xm:f>
          </x14:formula1>
          <xm:sqref>E5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>
    <pageSetUpPr fitToPage="1"/>
  </sheetPr>
  <dimension ref="A1:Q100"/>
  <sheetViews>
    <sheetView showGridLines="0" zoomScaleNormal="100" workbookViewId="0">
      <selection activeCell="C11" sqref="C11"/>
    </sheetView>
  </sheetViews>
  <sheetFormatPr defaultColWidth="9.15625" defaultRowHeight="14.4" x14ac:dyDescent="0.55000000000000004"/>
  <cols>
    <col min="1" max="1" width="1.83984375" style="38" customWidth="1"/>
    <col min="2" max="2" width="20.83984375" style="38" customWidth="1"/>
    <col min="3" max="3" width="12" style="38" bestFit="1" customWidth="1"/>
    <col min="4" max="4" width="11" style="38" customWidth="1"/>
    <col min="5" max="5" width="9.578125" style="38" customWidth="1"/>
    <col min="6" max="6" width="7.15625" style="38" customWidth="1"/>
    <col min="7" max="7" width="7.68359375" style="38" customWidth="1"/>
    <col min="8" max="8" width="25.68359375" style="38" customWidth="1"/>
    <col min="9" max="9" width="38.578125" style="38" customWidth="1"/>
    <col min="10" max="10" width="15.83984375" style="38" hidden="1" customWidth="1"/>
    <col min="11" max="11" width="22.41796875" style="38" hidden="1" customWidth="1"/>
    <col min="12" max="12" width="5" style="38" customWidth="1"/>
    <col min="13" max="13" width="7.41796875" style="38" customWidth="1"/>
    <col min="14" max="14" width="2.26171875" style="38" customWidth="1"/>
    <col min="15" max="15" width="2" style="38" customWidth="1"/>
    <col min="16" max="16" width="88.15625" style="38" customWidth="1"/>
    <col min="17" max="16384" width="9.15625" style="38"/>
  </cols>
  <sheetData>
    <row r="1" spans="2:17" ht="15" customHeight="1" x14ac:dyDescent="0.55000000000000004">
      <c r="B1" s="132" t="str">
        <f>'1'!B1</f>
        <v>Body Fluid Alcohol Concentration and Volatiles Reporting Form</v>
      </c>
      <c r="C1" s="133"/>
      <c r="D1" s="133"/>
      <c r="E1" s="133"/>
      <c r="F1" s="133"/>
      <c r="G1" s="79"/>
      <c r="H1" s="79"/>
      <c r="I1" s="93" t="str">
        <f>'1'!I1</f>
        <v>Version 2</v>
      </c>
      <c r="J1" s="44" t="s">
        <v>40</v>
      </c>
      <c r="K1" s="44" t="s">
        <v>40</v>
      </c>
      <c r="L1" s="44"/>
    </row>
    <row r="2" spans="2:17" ht="15" customHeight="1" x14ac:dyDescent="0.55000000000000004">
      <c r="B2" s="80" t="str">
        <f>'1'!B2</f>
        <v>NCSCL - Toxicology Section</v>
      </c>
      <c r="C2" s="11"/>
      <c r="D2" s="11"/>
      <c r="E2" s="11"/>
      <c r="F2" s="11"/>
      <c r="G2" s="11"/>
      <c r="H2" s="11"/>
      <c r="I2" s="94" t="str">
        <f>'1'!I2</f>
        <v>Effective Date: 11/14/2019</v>
      </c>
      <c r="J2" s="44"/>
      <c r="K2" s="44"/>
      <c r="L2" s="44"/>
      <c r="N2" s="100"/>
    </row>
    <row r="3" spans="2:17" ht="15" customHeight="1" x14ac:dyDescent="0.55000000000000004">
      <c r="D3" s="41"/>
      <c r="O3" s="95" t="s">
        <v>88</v>
      </c>
    </row>
    <row r="4" spans="2:17" ht="15" customHeight="1" x14ac:dyDescent="0.55000000000000004">
      <c r="B4" s="124" t="s">
        <v>37</v>
      </c>
      <c r="C4" s="124" t="s">
        <v>38</v>
      </c>
      <c r="E4" s="138" t="s">
        <v>94</v>
      </c>
      <c r="F4" s="138"/>
      <c r="H4" s="118" t="s">
        <v>44</v>
      </c>
      <c r="J4" s="92"/>
      <c r="O4" s="95"/>
      <c r="P4" s="110" t="s">
        <v>113</v>
      </c>
    </row>
    <row r="5" spans="2:17" ht="15" customHeight="1" x14ac:dyDescent="0.55000000000000004">
      <c r="B5" s="120" t="str">
        <f>IF('Sample list'!B23="","",'Sample list'!B23)</f>
        <v/>
      </c>
      <c r="C5" s="120" t="str">
        <f>IF('Sample list'!C23="","",'Sample list'!C23)</f>
        <v/>
      </c>
      <c r="E5" s="136" t="str">
        <f>IF('1'!E5="","",'1'!E5)</f>
        <v/>
      </c>
      <c r="F5" s="137"/>
      <c r="H5" s="83" t="str">
        <f>IF('1'!H5="","",'1'!H5)</f>
        <v/>
      </c>
      <c r="O5" s="38" t="s">
        <v>88</v>
      </c>
      <c r="P5" s="37" t="str">
        <f>B41</f>
        <v/>
      </c>
    </row>
    <row r="6" spans="2:17" ht="15" customHeight="1" x14ac:dyDescent="0.55000000000000004"/>
    <row r="7" spans="2:17" ht="15" customHeight="1" thickBot="1" x14ac:dyDescent="0.6">
      <c r="N7" s="135" t="s">
        <v>96</v>
      </c>
      <c r="O7" s="135"/>
      <c r="P7" s="135"/>
    </row>
    <row r="8" spans="2:17" ht="15" customHeight="1" x14ac:dyDescent="0.55000000000000004">
      <c r="B8" s="71" t="s">
        <v>92</v>
      </c>
      <c r="C8" s="81" t="s">
        <v>71</v>
      </c>
      <c r="F8" s="141" t="s">
        <v>86</v>
      </c>
      <c r="G8" s="139" t="str">
        <f>CONCATENATE("The measured ",C9," values are:")</f>
        <v>The measured ethanol values are:</v>
      </c>
      <c r="H8" s="140"/>
      <c r="I8" s="140"/>
      <c r="M8" s="64"/>
      <c r="N8" s="134" t="s">
        <v>97</v>
      </c>
      <c r="O8" s="134"/>
      <c r="P8" s="134"/>
      <c r="Q8" s="40"/>
    </row>
    <row r="9" spans="2:17" ht="15" customHeight="1" x14ac:dyDescent="0.55000000000000004">
      <c r="B9" s="72" t="s">
        <v>93</v>
      </c>
      <c r="C9" s="82" t="s">
        <v>5</v>
      </c>
      <c r="F9" s="141"/>
      <c r="G9" s="142" t="str">
        <f>IF(C11="","",IF(C11=0,"0.0000  g/dl",CONCATENATE(TEXT(C11,"0.0000"),"  g/dl",IF(AND(SUM(J$11:J$14)=0,D67&gt;$D$76),CONCATENATE("  (&gt;",$D$76*100,"% deviation from the average)"),""),IF(C11*10000-INT(C11*10000)&gt;0.0001,"    (THIS VALUE CONTAINS MORE DECIMAL PLACES THAN DISPLAYED)",""))))</f>
        <v/>
      </c>
      <c r="H9" s="143"/>
      <c r="I9" s="143"/>
      <c r="M9" s="64"/>
      <c r="N9" s="105"/>
      <c r="O9" s="89"/>
      <c r="P9" s="106"/>
      <c r="Q9" s="40"/>
    </row>
    <row r="10" spans="2:17" ht="15" customHeight="1" x14ac:dyDescent="0.55000000000000004">
      <c r="B10" s="72"/>
      <c r="C10" s="73"/>
      <c r="D10" s="69"/>
      <c r="F10" s="141"/>
      <c r="G10" s="142" t="str">
        <f>IF(C12="","",IF(C12=0,"0.0000  g/dl",CONCATENATE(TEXT(C12,"0.0000"),"  g/dl",IF(AND(SUM(J$11:J$14)=0,D68&gt;$D$76),CONCATENATE("  (&gt;",$D$76*100,"% deviation from the average)"),""),IF(C12*10000-INT(C12*10000)&gt;0.0001,"    (THIS VALUE CONTAINS MORE DECIMAL PLACES THAN DISPLAYED)",""))))</f>
        <v/>
      </c>
      <c r="H10" s="143"/>
      <c r="I10" s="143"/>
      <c r="J10" s="38" t="s">
        <v>39</v>
      </c>
      <c r="K10" s="43" t="s">
        <v>75</v>
      </c>
      <c r="L10" s="43"/>
      <c r="M10" s="64"/>
      <c r="N10" s="7"/>
      <c r="O10" s="89" t="str">
        <f>"Item "&amp;C5&amp;":"</f>
        <v>Item :</v>
      </c>
      <c r="P10" s="89"/>
      <c r="Q10" s="40"/>
    </row>
    <row r="11" spans="2:17" ht="15" customHeight="1" x14ac:dyDescent="0.55000000000000004">
      <c r="B11" s="74" t="s">
        <v>74</v>
      </c>
      <c r="C11" s="84"/>
      <c r="D11" s="2" t="str">
        <f>IF(LEN(C11)&gt;6,"re-enter",IF(C11&gt;0.5,"HI cal",""))</f>
        <v/>
      </c>
      <c r="F11" s="141"/>
      <c r="G11" s="142" t="str">
        <f>IF(C13="","",IF(C13=0,"0.0000  g/dl",CONCATENATE(TEXT(C13,"0.0000"),"  g/dl",IF(AND(SUM(J$11:J$14)=0,D69&gt;$D$76),CONCATENATE("  (&gt;",$D$76*100,"% deviation from the average)"),""),IF(C13*10000-INT(C13*10000)&gt;0.0001,"    (THIS VALUE CONTAINS MORE DECIMAL PLACES THAN DISPLAYED)",""))))</f>
        <v/>
      </c>
      <c r="H11" s="143"/>
      <c r="I11" s="143"/>
      <c r="J11" s="54">
        <f>IF(C11="",0,IF(C11&lt;0.01,1,0))</f>
        <v>0</v>
      </c>
      <c r="K11" s="43">
        <f>IF(C11&lt;&gt;"",1,0)</f>
        <v>0</v>
      </c>
      <c r="L11" s="43"/>
      <c r="M11" s="64"/>
      <c r="N11" s="88"/>
      <c r="O11" s="91"/>
      <c r="P11" s="151" t="str">
        <f>CONCATENATE(IF(B90="","",B90&amp;CHAR(10)&amp;CHAR(10)),IF(B23="","","- "&amp;B23))</f>
        <v/>
      </c>
      <c r="Q11" s="40"/>
    </row>
    <row r="12" spans="2:17" ht="15" customHeight="1" x14ac:dyDescent="0.55000000000000004">
      <c r="B12" s="72"/>
      <c r="C12" s="84"/>
      <c r="D12" s="2" t="str">
        <f>IF(LEN(C12)&gt;6,"re-enter",IF(C12&gt;0.5,"HI cal",""))</f>
        <v/>
      </c>
      <c r="F12" s="141"/>
      <c r="G12" s="142" t="str">
        <f>IF(C14="","",IF(C14=0,"0.0000  g/dl",CONCATENATE(TEXT(C14,"0.0000"),"  g/dl",IF(AND(SUM(J$11:J$14)=0,D70&gt;$D$76),CONCATENATE("  (&gt;",$D$76*100,"% deviation from the average)"),""),IF(C14*10000-INT(C14*10000)&gt;0.0001,"    (THIS VALUE CONTAINS MORE DECIMAL PLACES THAN DISPLAYED)",""))))</f>
        <v/>
      </c>
      <c r="H12" s="143"/>
      <c r="I12" s="143"/>
      <c r="J12" s="54">
        <f>IF(C12="",0,IF(C12&lt;0.01,1,0))</f>
        <v>0</v>
      </c>
      <c r="K12" s="43">
        <f>IF(C12&lt;&gt;"",1,0)</f>
        <v>0</v>
      </c>
      <c r="L12" s="43"/>
      <c r="M12" s="64"/>
      <c r="N12" s="88"/>
      <c r="O12" s="88"/>
      <c r="P12" s="151"/>
      <c r="Q12" s="40"/>
    </row>
    <row r="13" spans="2:17" ht="15" customHeight="1" x14ac:dyDescent="0.55000000000000004">
      <c r="B13" s="72"/>
      <c r="C13" s="84"/>
      <c r="D13" s="2" t="str">
        <f>IF(LEN(C13)&gt;6,"re-enter",IF(C13&gt;0.5,"HI cal",""))</f>
        <v/>
      </c>
      <c r="F13" s="141"/>
      <c r="G13" s="139" t="str">
        <f>IF(MIN(C11:C14)&lt;0.01,"",CONCATENATE("The average of the four values is  ",TEXT(D72,"0.000000")," g/dl."))</f>
        <v/>
      </c>
      <c r="H13" s="140"/>
      <c r="I13" s="140"/>
      <c r="J13" s="54">
        <f>IF(C13="",0,IF(C13&lt;0.01,1,0))</f>
        <v>0</v>
      </c>
      <c r="K13" s="43">
        <f>IF(C13&lt;&gt;"",1,0)</f>
        <v>0</v>
      </c>
      <c r="L13" s="43"/>
      <c r="M13" s="64"/>
      <c r="N13" s="88"/>
      <c r="O13" s="88"/>
      <c r="P13" s="151"/>
      <c r="Q13" s="40"/>
    </row>
    <row r="14" spans="2:17" ht="15" customHeight="1" thickBot="1" x14ac:dyDescent="0.6">
      <c r="B14" s="75"/>
      <c r="C14" s="85"/>
      <c r="D14" s="2" t="str">
        <f>IF(LEN(C14)&gt;6,"re-enter",IF(C14&gt;0.5,"HI cal",""))</f>
        <v/>
      </c>
      <c r="F14" s="141"/>
      <c r="G14" s="144" t="str">
        <f>IF(MIN(C11:C14)&lt;0.01,"",CONCATENATE("The ",D76*100,"% uncertainty is +/- ", TEXT(D77,"0.0000000"), " g/dl, at a 99.73 % level of confidence (k=3)."))</f>
        <v/>
      </c>
      <c r="H14" s="145"/>
      <c r="I14" s="145"/>
      <c r="J14" s="54">
        <f>IF(C14="",0,IF(C14&lt;0.01,1,0))</f>
        <v>0</v>
      </c>
      <c r="K14" s="43">
        <f>IF(C14&lt;&gt;"",1,0)</f>
        <v>0</v>
      </c>
      <c r="L14" s="43"/>
      <c r="M14" s="64"/>
      <c r="N14" s="88"/>
      <c r="O14" s="88"/>
      <c r="P14" s="151"/>
      <c r="Q14" s="40"/>
    </row>
    <row r="15" spans="2:17" x14ac:dyDescent="0.55000000000000004">
      <c r="B15" s="117"/>
      <c r="F15" s="141"/>
      <c r="G15" s="146" t="str">
        <f>IF(OR(MIN(C11:C14)&lt;0.01,SUM(K11:K14)&lt;&gt;4),"",IF(AND(MAX(D67:D70)&gt;D76,M30=""),"",IF(AND(MAX(D67:D70)&gt;D76,M30&lt;&gt;""),"The lowest value was used for reporting.",CONCATENATE("The ",IF(C8="serum","serum converted, ",""),"truncated average for reporting is ",IF(C8="serum",TEXT(F74,"0.00"),TEXT(D74,"0.00")),"  g/dl."))))</f>
        <v/>
      </c>
      <c r="H15" s="147"/>
      <c r="I15" s="147"/>
      <c r="J15" s="54"/>
      <c r="M15" s="64"/>
      <c r="N15" s="88"/>
      <c r="O15" s="91"/>
      <c r="P15" s="151"/>
      <c r="Q15" s="40"/>
    </row>
    <row r="16" spans="2:17" x14ac:dyDescent="0.55000000000000004">
      <c r="B16" s="117"/>
      <c r="C16" s="70" t="str">
        <f>IF(AND(C9&lt;&gt;"acetone",C17="x",SUM(K11:K14)&gt;0,SUM(J11:J14)=0),"'No alcohol' selected below conflicts with entered results!","")</f>
        <v/>
      </c>
      <c r="F16" s="141"/>
      <c r="G16" s="144" t="str">
        <f>IF(C8="serum",CONCATENATE("The serum to whole blood conversion calculation is:  ",TEXT(D72,"0.000000")," g/dl / 1.18 = ",TEXT(F72,"0.000000")," g/dl."),"")</f>
        <v/>
      </c>
      <c r="H16" s="145"/>
      <c r="I16" s="145"/>
      <c r="J16" s="54"/>
      <c r="M16" s="64"/>
      <c r="N16" s="88"/>
      <c r="O16" s="7"/>
      <c r="P16" s="151"/>
      <c r="Q16" s="40"/>
    </row>
    <row r="17" spans="2:17" x14ac:dyDescent="0.55000000000000004">
      <c r="B17" s="68" t="s">
        <v>42</v>
      </c>
      <c r="C17" s="86"/>
      <c r="D17" s="60" t="s">
        <v>43</v>
      </c>
      <c r="F17" s="98"/>
      <c r="M17" s="64"/>
      <c r="N17" s="7"/>
      <c r="O17" s="7"/>
      <c r="P17" s="151"/>
      <c r="Q17" s="40"/>
    </row>
    <row r="18" spans="2:17" x14ac:dyDescent="0.55000000000000004">
      <c r="M18" s="64"/>
      <c r="N18" s="7"/>
      <c r="O18" s="123"/>
      <c r="P18" s="151"/>
      <c r="Q18" s="40"/>
    </row>
    <row r="19" spans="2:17" x14ac:dyDescent="0.55000000000000004">
      <c r="B19" s="59" t="s">
        <v>85</v>
      </c>
      <c r="C19" s="38" t="str">
        <f>IFERROR(IF(B20="","",IF(VLOOKUP(B20,othervolid,1)=B20,"","+")),"+")</f>
        <v/>
      </c>
      <c r="E19" s="148" t="s">
        <v>82</v>
      </c>
      <c r="F19" s="148"/>
      <c r="G19" s="148"/>
      <c r="H19" s="148"/>
      <c r="I19" s="38" t="str">
        <f>IFERROR(IF(E20="","",IF(VLOOKUP(E20,othervolid,1)=E20,"","+")),"+")</f>
        <v/>
      </c>
      <c r="M19" s="64"/>
      <c r="N19" s="7"/>
      <c r="O19" s="7"/>
      <c r="P19" s="151"/>
      <c r="Q19" s="40"/>
    </row>
    <row r="20" spans="2:17" ht="15" customHeight="1" x14ac:dyDescent="0.55000000000000004">
      <c r="B20" s="158"/>
      <c r="C20" s="158"/>
      <c r="E20" s="171"/>
      <c r="F20" s="172"/>
      <c r="G20" s="172"/>
      <c r="H20" s="173"/>
      <c r="M20" s="64"/>
      <c r="N20" s="88"/>
      <c r="O20" s="7"/>
      <c r="P20" s="151"/>
      <c r="Q20" s="40"/>
    </row>
    <row r="21" spans="2:17" x14ac:dyDescent="0.55000000000000004">
      <c r="D21" s="99" t="str">
        <f>IF(AND(B20=E20,B20&lt;&gt;""),"The two entries above conflict with eachother!","")</f>
        <v/>
      </c>
      <c r="M21" s="64"/>
      <c r="N21" s="88"/>
      <c r="O21" s="7"/>
      <c r="P21" s="151"/>
      <c r="Q21" s="40"/>
    </row>
    <row r="22" spans="2:17" ht="15" customHeight="1" x14ac:dyDescent="0.55000000000000004">
      <c r="B22" s="38" t="s">
        <v>101</v>
      </c>
      <c r="E22" s="38" t="str">
        <f>IFERROR(IF(B23="","",IF(VLOOKUP(B23,statements_alpha,1)=B23,"","+")),"+")</f>
        <v/>
      </c>
      <c r="F22" s="39"/>
      <c r="G22" s="58"/>
      <c r="H22" s="58"/>
      <c r="I22" s="58"/>
      <c r="M22" s="64"/>
      <c r="N22" s="7"/>
      <c r="O22" s="7"/>
      <c r="P22" s="151"/>
      <c r="Q22" s="40"/>
    </row>
    <row r="23" spans="2:17" ht="15" customHeight="1" x14ac:dyDescent="0.55000000000000004">
      <c r="B23" s="152"/>
      <c r="C23" s="153"/>
      <c r="D23" s="153"/>
      <c r="E23" s="153"/>
      <c r="F23" s="153"/>
      <c r="G23" s="153"/>
      <c r="H23" s="153"/>
      <c r="I23" s="154"/>
      <c r="M23" s="64"/>
      <c r="N23" s="149" t="s">
        <v>98</v>
      </c>
      <c r="O23" s="134"/>
      <c r="P23" s="150"/>
      <c r="Q23" s="40"/>
    </row>
    <row r="24" spans="2:17" x14ac:dyDescent="0.55000000000000004">
      <c r="B24" s="155"/>
      <c r="C24" s="156"/>
      <c r="D24" s="156"/>
      <c r="E24" s="156"/>
      <c r="F24" s="156"/>
      <c r="G24" s="156"/>
      <c r="H24" s="156"/>
      <c r="I24" s="157"/>
      <c r="M24" s="64"/>
      <c r="N24" s="107"/>
      <c r="O24" s="108"/>
      <c r="P24" s="109"/>
      <c r="Q24" s="40"/>
    </row>
    <row r="25" spans="2:17" x14ac:dyDescent="0.55000000000000004">
      <c r="F25" s="7"/>
      <c r="G25" s="58"/>
      <c r="H25" s="58"/>
      <c r="I25" s="58"/>
      <c r="M25" s="64"/>
      <c r="N25" s="7"/>
      <c r="O25" s="177" t="str">
        <f>IF(B27="","",RIGHT(B27,LEN(B27)-48))</f>
        <v/>
      </c>
      <c r="P25" s="177"/>
      <c r="Q25" s="40"/>
    </row>
    <row r="26" spans="2:17" ht="15" customHeight="1" x14ac:dyDescent="0.55000000000000004">
      <c r="B26" s="111" t="s">
        <v>102</v>
      </c>
      <c r="C26" s="38" t="str">
        <f>IFERROR(IF(B27="","",IF(VLOOKUP(B27,dispositions_alpha,1)=B27,"","+")),"+")</f>
        <v/>
      </c>
      <c r="M26" s="64"/>
      <c r="N26" s="7"/>
      <c r="O26" s="177"/>
      <c r="P26" s="177"/>
      <c r="Q26" s="40"/>
    </row>
    <row r="27" spans="2:17" x14ac:dyDescent="0.55000000000000004">
      <c r="B27" s="168"/>
      <c r="C27" s="169"/>
      <c r="D27" s="169"/>
      <c r="E27" s="169"/>
      <c r="F27" s="169"/>
      <c r="G27" s="169"/>
      <c r="H27" s="169"/>
      <c r="I27" s="170"/>
      <c r="M27" s="64"/>
      <c r="N27" s="7"/>
      <c r="O27" s="7"/>
      <c r="P27" s="7"/>
      <c r="Q27" s="40"/>
    </row>
    <row r="28" spans="2:17" x14ac:dyDescent="0.55000000000000004">
      <c r="M28" s="64"/>
      <c r="N28" s="176" t="s">
        <v>99</v>
      </c>
      <c r="O28" s="176"/>
      <c r="P28" s="176"/>
      <c r="Q28" s="40"/>
    </row>
    <row r="29" spans="2:17" ht="15" customHeight="1" x14ac:dyDescent="0.55000000000000004">
      <c r="B29" s="42" t="s">
        <v>28</v>
      </c>
      <c r="C29" s="102"/>
      <c r="D29" s="102"/>
      <c r="E29" s="102"/>
      <c r="F29" s="102"/>
      <c r="G29" s="102"/>
      <c r="H29" s="102"/>
      <c r="I29" s="102"/>
      <c r="N29" s="79"/>
      <c r="O29" s="79"/>
      <c r="P29" s="79"/>
    </row>
    <row r="30" spans="2:17" x14ac:dyDescent="0.55000000000000004">
      <c r="B30" s="179"/>
      <c r="C30" s="180"/>
      <c r="D30" s="180"/>
      <c r="E30" s="180"/>
      <c r="F30" s="180"/>
      <c r="G30" s="180"/>
      <c r="H30" s="180"/>
      <c r="I30" s="181"/>
      <c r="M30" s="130"/>
      <c r="N30" s="178" t="str">
        <f>IF(AND(MAX(D67:D70)&gt;D76,SUM(K11:K14)=4),"&lt;- If this is a second set of values for the case, and both sets have an unacceptable deviation from the mean, enter the lowest value in the cell to the left (gm/dL).","")</f>
        <v/>
      </c>
      <c r="O30" s="178"/>
      <c r="P30" s="178"/>
    </row>
    <row r="31" spans="2:17" ht="15" customHeight="1" x14ac:dyDescent="0.55000000000000004">
      <c r="B31" s="182"/>
      <c r="C31" s="183"/>
      <c r="D31" s="183"/>
      <c r="E31" s="183"/>
      <c r="F31" s="183"/>
      <c r="G31" s="183"/>
      <c r="H31" s="183"/>
      <c r="I31" s="184"/>
      <c r="N31" s="178"/>
      <c r="O31" s="178"/>
      <c r="P31" s="178"/>
    </row>
    <row r="32" spans="2:17" x14ac:dyDescent="0.55000000000000004">
      <c r="B32" s="182"/>
      <c r="C32" s="183"/>
      <c r="D32" s="183"/>
      <c r="E32" s="183"/>
      <c r="F32" s="183"/>
      <c r="G32" s="183"/>
      <c r="H32" s="183"/>
      <c r="I32" s="184"/>
      <c r="M32" s="5"/>
    </row>
    <row r="33" spans="2:9" x14ac:dyDescent="0.55000000000000004">
      <c r="B33" s="182"/>
      <c r="C33" s="183"/>
      <c r="D33" s="183"/>
      <c r="E33" s="183"/>
      <c r="F33" s="183"/>
      <c r="G33" s="183"/>
      <c r="H33" s="183"/>
      <c r="I33" s="184"/>
    </row>
    <row r="34" spans="2:9" x14ac:dyDescent="0.55000000000000004">
      <c r="B34" s="182"/>
      <c r="C34" s="183"/>
      <c r="D34" s="183"/>
      <c r="E34" s="183"/>
      <c r="F34" s="183"/>
      <c r="G34" s="183"/>
      <c r="H34" s="183"/>
      <c r="I34" s="184"/>
    </row>
    <row r="35" spans="2:9" x14ac:dyDescent="0.55000000000000004">
      <c r="B35" s="182"/>
      <c r="C35" s="183"/>
      <c r="D35" s="183"/>
      <c r="E35" s="183"/>
      <c r="F35" s="183"/>
      <c r="G35" s="183"/>
      <c r="H35" s="183"/>
      <c r="I35" s="184"/>
    </row>
    <row r="36" spans="2:9" x14ac:dyDescent="0.55000000000000004">
      <c r="B36" s="182"/>
      <c r="C36" s="183"/>
      <c r="D36" s="183"/>
      <c r="E36" s="183"/>
      <c r="F36" s="183"/>
      <c r="G36" s="183"/>
      <c r="H36" s="183"/>
      <c r="I36" s="184"/>
    </row>
    <row r="37" spans="2:9" x14ac:dyDescent="0.55000000000000004">
      <c r="B37" s="182"/>
      <c r="C37" s="183"/>
      <c r="D37" s="183"/>
      <c r="E37" s="183"/>
      <c r="F37" s="183"/>
      <c r="G37" s="183"/>
      <c r="H37" s="183"/>
      <c r="I37" s="184"/>
    </row>
    <row r="38" spans="2:9" x14ac:dyDescent="0.55000000000000004">
      <c r="B38" s="185"/>
      <c r="C38" s="186"/>
      <c r="D38" s="186"/>
      <c r="E38" s="186"/>
      <c r="F38" s="186"/>
      <c r="G38" s="186"/>
      <c r="H38" s="186"/>
      <c r="I38" s="187"/>
    </row>
    <row r="40" spans="2:9" x14ac:dyDescent="0.55000000000000004">
      <c r="B40" s="7" t="s">
        <v>103</v>
      </c>
    </row>
    <row r="41" spans="2:9" ht="15" customHeight="1" x14ac:dyDescent="0.55000000000000004">
      <c r="B41" s="159" t="str">
        <f>CONCATENATE(IF(B90="","",B90&amp;CHAR(10)&amp;CHAR(10)),IF(B23="","","- "&amp;B23&amp;CHAR(10)&amp;CHAR(10)))</f>
        <v/>
      </c>
      <c r="C41" s="160"/>
      <c r="D41" s="160"/>
      <c r="E41" s="160"/>
      <c r="F41" s="160"/>
      <c r="G41" s="160"/>
      <c r="H41" s="160"/>
      <c r="I41" s="161"/>
    </row>
    <row r="42" spans="2:9" x14ac:dyDescent="0.55000000000000004">
      <c r="B42" s="162"/>
      <c r="C42" s="163"/>
      <c r="D42" s="163"/>
      <c r="E42" s="163"/>
      <c r="F42" s="163"/>
      <c r="G42" s="163"/>
      <c r="H42" s="163"/>
      <c r="I42" s="164"/>
    </row>
    <row r="43" spans="2:9" x14ac:dyDescent="0.55000000000000004">
      <c r="B43" s="162"/>
      <c r="C43" s="163"/>
      <c r="D43" s="163"/>
      <c r="E43" s="163"/>
      <c r="F43" s="163"/>
      <c r="G43" s="163"/>
      <c r="H43" s="163"/>
      <c r="I43" s="164"/>
    </row>
    <row r="44" spans="2:9" x14ac:dyDescent="0.55000000000000004">
      <c r="B44" s="162"/>
      <c r="C44" s="163"/>
      <c r="D44" s="163"/>
      <c r="E44" s="163"/>
      <c r="F44" s="163"/>
      <c r="G44" s="163"/>
      <c r="H44" s="163"/>
      <c r="I44" s="164"/>
    </row>
    <row r="45" spans="2:9" x14ac:dyDescent="0.55000000000000004">
      <c r="B45" s="162"/>
      <c r="C45" s="163"/>
      <c r="D45" s="163"/>
      <c r="E45" s="163"/>
      <c r="F45" s="163"/>
      <c r="G45" s="163"/>
      <c r="H45" s="163"/>
      <c r="I45" s="164"/>
    </row>
    <row r="46" spans="2:9" x14ac:dyDescent="0.55000000000000004">
      <c r="B46" s="162"/>
      <c r="C46" s="163"/>
      <c r="D46" s="163"/>
      <c r="E46" s="163"/>
      <c r="F46" s="163"/>
      <c r="G46" s="163"/>
      <c r="H46" s="163"/>
      <c r="I46" s="164"/>
    </row>
    <row r="47" spans="2:9" x14ac:dyDescent="0.55000000000000004">
      <c r="B47" s="162"/>
      <c r="C47" s="163"/>
      <c r="D47" s="163"/>
      <c r="E47" s="163"/>
      <c r="F47" s="163"/>
      <c r="G47" s="163"/>
      <c r="H47" s="163"/>
      <c r="I47" s="164"/>
    </row>
    <row r="48" spans="2:9" x14ac:dyDescent="0.55000000000000004">
      <c r="B48" s="162"/>
      <c r="C48" s="163"/>
      <c r="D48" s="163"/>
      <c r="E48" s="163"/>
      <c r="F48" s="163"/>
      <c r="G48" s="163"/>
      <c r="H48" s="163"/>
      <c r="I48" s="164"/>
    </row>
    <row r="49" spans="2:12" x14ac:dyDescent="0.55000000000000004">
      <c r="B49" s="162"/>
      <c r="C49" s="163"/>
      <c r="D49" s="163"/>
      <c r="E49" s="163"/>
      <c r="F49" s="163"/>
      <c r="G49" s="163"/>
      <c r="H49" s="163"/>
      <c r="I49" s="164"/>
    </row>
    <row r="50" spans="2:12" x14ac:dyDescent="0.55000000000000004">
      <c r="B50" s="162"/>
      <c r="C50" s="163"/>
      <c r="D50" s="163"/>
      <c r="E50" s="163"/>
      <c r="F50" s="163"/>
      <c r="G50" s="163"/>
      <c r="H50" s="163"/>
      <c r="I50" s="164"/>
    </row>
    <row r="51" spans="2:12" x14ac:dyDescent="0.55000000000000004">
      <c r="B51" s="162"/>
      <c r="C51" s="163"/>
      <c r="D51" s="163"/>
      <c r="E51" s="163"/>
      <c r="F51" s="163"/>
      <c r="G51" s="163"/>
      <c r="H51" s="163"/>
      <c r="I51" s="164"/>
    </row>
    <row r="52" spans="2:12" x14ac:dyDescent="0.55000000000000004">
      <c r="B52" s="162"/>
      <c r="C52" s="163"/>
      <c r="D52" s="163"/>
      <c r="E52" s="163"/>
      <c r="F52" s="163"/>
      <c r="G52" s="163"/>
      <c r="H52" s="163"/>
      <c r="I52" s="164"/>
    </row>
    <row r="53" spans="2:12" x14ac:dyDescent="0.55000000000000004">
      <c r="B53" s="162"/>
      <c r="C53" s="163"/>
      <c r="D53" s="163"/>
      <c r="E53" s="163"/>
      <c r="F53" s="163"/>
      <c r="G53" s="163"/>
      <c r="H53" s="163"/>
      <c r="I53" s="164"/>
    </row>
    <row r="54" spans="2:12" x14ac:dyDescent="0.55000000000000004">
      <c r="B54" s="162"/>
      <c r="C54" s="163"/>
      <c r="D54" s="163"/>
      <c r="E54" s="163"/>
      <c r="F54" s="163"/>
      <c r="G54" s="163"/>
      <c r="H54" s="163"/>
      <c r="I54" s="164"/>
    </row>
    <row r="55" spans="2:12" x14ac:dyDescent="0.55000000000000004">
      <c r="B55" s="165"/>
      <c r="C55" s="166"/>
      <c r="D55" s="166"/>
      <c r="E55" s="166"/>
      <c r="F55" s="166"/>
      <c r="G55" s="166"/>
      <c r="H55" s="166"/>
      <c r="I55" s="167"/>
    </row>
    <row r="56" spans="2:12" x14ac:dyDescent="0.55000000000000004">
      <c r="B56" s="103"/>
      <c r="C56" s="103"/>
      <c r="D56" s="103"/>
      <c r="E56" s="103"/>
      <c r="F56" s="103"/>
      <c r="G56" s="103"/>
      <c r="H56" s="103"/>
      <c r="I56" s="103"/>
    </row>
    <row r="57" spans="2:12" x14ac:dyDescent="0.55000000000000004">
      <c r="B57" s="104" t="s">
        <v>112</v>
      </c>
      <c r="C57" s="103"/>
      <c r="D57" s="103"/>
      <c r="E57" s="103"/>
      <c r="F57" s="103"/>
      <c r="G57" s="103"/>
      <c r="H57" s="103"/>
      <c r="I57" s="103"/>
    </row>
    <row r="59" spans="2:12" x14ac:dyDescent="0.55000000000000004">
      <c r="B59" s="42" t="str">
        <f>'1'!B59</f>
        <v>Form template approved by Toxicology Technical Leader Wayne Lewallen on 11/14/2019.</v>
      </c>
    </row>
    <row r="60" spans="2:12" x14ac:dyDescent="0.55000000000000004">
      <c r="B60" s="42"/>
    </row>
    <row r="61" spans="2:12" x14ac:dyDescent="0.55000000000000004">
      <c r="B61" s="42"/>
      <c r="L61" s="119"/>
    </row>
    <row r="62" spans="2:12" x14ac:dyDescent="0.55000000000000004">
      <c r="B62" s="42"/>
      <c r="I62" s="8"/>
      <c r="L62" s="119" t="s">
        <v>118</v>
      </c>
    </row>
    <row r="63" spans="2:12" x14ac:dyDescent="0.55000000000000004">
      <c r="I63" s="131"/>
    </row>
    <row r="64" spans="2:12" x14ac:dyDescent="0.55000000000000004">
      <c r="I64" s="7"/>
    </row>
    <row r="65" spans="1:7" hidden="1" x14ac:dyDescent="0.55000000000000004">
      <c r="B65" s="44" t="s">
        <v>29</v>
      </c>
    </row>
    <row r="66" spans="1:7" hidden="1" x14ac:dyDescent="0.55000000000000004">
      <c r="B66" s="21" t="s">
        <v>41</v>
      </c>
      <c r="C66" s="46" t="s">
        <v>3</v>
      </c>
      <c r="D66" s="45"/>
    </row>
    <row r="67" spans="1:7" hidden="1" x14ac:dyDescent="0.55000000000000004">
      <c r="B67" s="47">
        <f>C11</f>
        <v>0</v>
      </c>
      <c r="C67" s="9" t="e">
        <f>ABS(C11-D$72)</f>
        <v>#DIV/0!</v>
      </c>
      <c r="D67" s="16" t="str">
        <f>IFERROR(C67/$D$72,"")</f>
        <v/>
      </c>
    </row>
    <row r="68" spans="1:7" hidden="1" x14ac:dyDescent="0.55000000000000004">
      <c r="B68" s="47">
        <f>C12</f>
        <v>0</v>
      </c>
      <c r="C68" s="10" t="e">
        <f>ABS(C12-D$72)</f>
        <v>#DIV/0!</v>
      </c>
      <c r="D68" s="16" t="str">
        <f t="shared" ref="D68:D70" si="0">IFERROR(C68/$D$72,"")</f>
        <v/>
      </c>
    </row>
    <row r="69" spans="1:7" hidden="1" x14ac:dyDescent="0.55000000000000004">
      <c r="B69" s="47">
        <f>C13</f>
        <v>0</v>
      </c>
      <c r="C69" s="10" t="e">
        <f>ABS(C13-D$72)</f>
        <v>#DIV/0!</v>
      </c>
      <c r="D69" s="16" t="str">
        <f t="shared" si="0"/>
        <v/>
      </c>
    </row>
    <row r="70" spans="1:7" hidden="1" x14ac:dyDescent="0.55000000000000004">
      <c r="B70" s="47">
        <f>C14</f>
        <v>0</v>
      </c>
      <c r="C70" s="10" t="e">
        <f>ABS(C14-D$72)</f>
        <v>#DIV/0!</v>
      </c>
      <c r="D70" s="16" t="str">
        <f t="shared" si="0"/>
        <v/>
      </c>
    </row>
    <row r="71" spans="1:7" hidden="1" x14ac:dyDescent="0.55000000000000004">
      <c r="F71" s="38" t="s">
        <v>77</v>
      </c>
    </row>
    <row r="72" spans="1:7" hidden="1" x14ac:dyDescent="0.55000000000000004">
      <c r="C72" s="38" t="s">
        <v>0</v>
      </c>
      <c r="D72" s="6" t="e">
        <f>AVERAGE(C11:C14)</f>
        <v>#DIV/0!</v>
      </c>
      <c r="E72" s="38" t="s">
        <v>10</v>
      </c>
      <c r="F72" s="37" t="e">
        <f>D72/1.18</f>
        <v>#DIV/0!</v>
      </c>
      <c r="G72" s="38" t="s">
        <v>10</v>
      </c>
    </row>
    <row r="73" spans="1:7" hidden="1" x14ac:dyDescent="0.55000000000000004">
      <c r="C73" s="55" t="s">
        <v>4</v>
      </c>
      <c r="D73" s="3" t="e">
        <f>TEXT(INT(D72*100)/100,"0.00")</f>
        <v>#DIV/0!</v>
      </c>
      <c r="E73" s="38" t="s">
        <v>10</v>
      </c>
      <c r="F73" s="3" t="e">
        <f>TEXT(INT(F72*100)/100,"0.00")</f>
        <v>#DIV/0!</v>
      </c>
      <c r="G73" s="38" t="s">
        <v>10</v>
      </c>
    </row>
    <row r="74" spans="1:7" hidden="1" x14ac:dyDescent="0.55000000000000004">
      <c r="C74" s="8" t="s">
        <v>1</v>
      </c>
      <c r="D74" s="4" t="str">
        <f>IF(MIN(C11:C14)&lt;0.01,"0.00",D73)</f>
        <v>0.00</v>
      </c>
      <c r="E74" s="38" t="s">
        <v>10</v>
      </c>
      <c r="F74" s="4" t="str">
        <f>IF(MIN(C11:C14)&lt;0.01,"0.00",F73)</f>
        <v>0.00</v>
      </c>
      <c r="G74" s="38" t="s">
        <v>10</v>
      </c>
    </row>
    <row r="75" spans="1:7" hidden="1" x14ac:dyDescent="0.55000000000000004"/>
    <row r="76" spans="1:7" hidden="1" x14ac:dyDescent="0.55000000000000004">
      <c r="C76" s="174" t="s">
        <v>2</v>
      </c>
      <c r="D76" s="56">
        <f>VLOOKUP(C9,Ranges!G9:H12,2)</f>
        <v>0.04</v>
      </c>
    </row>
    <row r="77" spans="1:7" hidden="1" x14ac:dyDescent="0.55000000000000004">
      <c r="B77" s="58"/>
      <c r="C77" s="175"/>
      <c r="D77" s="57" t="e">
        <f>D76*D72</f>
        <v>#DIV/0!</v>
      </c>
      <c r="F77" s="1"/>
    </row>
    <row r="78" spans="1:7" hidden="1" x14ac:dyDescent="0.55000000000000004">
      <c r="B78" s="58"/>
      <c r="C78" s="65"/>
      <c r="D78" s="66"/>
      <c r="F78" s="1"/>
    </row>
    <row r="79" spans="1:7" hidden="1" x14ac:dyDescent="0.55000000000000004">
      <c r="B79" s="11" t="s">
        <v>76</v>
      </c>
      <c r="C79" s="11"/>
    </row>
    <row r="80" spans="1:7" hidden="1" x14ac:dyDescent="0.55000000000000004">
      <c r="A80" s="64"/>
      <c r="B80" s="38" t="s">
        <v>78</v>
      </c>
      <c r="C80" s="63" t="str">
        <f>IF(OR(SUM(J11:J14)&gt;0,MAX(D67:D70)&gt;D76,C8="serum"),"",IF(D74="0.00","",CONCATENATE("The measured ",C8," acetone concentration is ",TEXT(TRUNC(D72,3),"0.000")," +/- ",IF(INT(D72*D76*10000)&lt;5,"0.001",TEXT(D72*D76,"0.000"))," grams per 100 milliliters, at a coverage probability of 99.7%.  ",CHAR(10),CHAR(10))))</f>
        <v/>
      </c>
    </row>
    <row r="81" spans="1:9" hidden="1" x14ac:dyDescent="0.55000000000000004">
      <c r="A81" s="64"/>
      <c r="B81" s="38" t="s">
        <v>79</v>
      </c>
      <c r="C81" s="63" t="str">
        <f>CONCATENATE("The ",C8," alcohol concentration is 0.00 grams of alcohol per 100 milliliters, as defined by NCGS 20-4.01 (1b).  ",IF(AND(B20="",E20="",C9&lt;&gt;"acetone"),C86,CHAR(10)&amp;CHAR(10)))</f>
        <v>The blood alcohol concentration is 0.00 grams of alcohol per 100 milliliters, as defined by NCGS 20-4.01 (1b).    (Analysis performed using HS-GC.)</v>
      </c>
    </row>
    <row r="82" spans="1:9" hidden="1" x14ac:dyDescent="0.55000000000000004">
      <c r="A82" s="64"/>
      <c r="B82" s="38" t="s">
        <v>80</v>
      </c>
      <c r="C82" s="63" t="str">
        <f>IFERROR(IF(AND(SUM(J11:J14)=0,MAX(D67:D70)&gt;D76),"",IF(C8="serum",CONCATENATE("The blood ",C9," concentration is ",TEXT(F74,"0.00")," grams of alcohol per 100 milliliters, as defined by NCGS 20-4.01 (1b).  The reported blood alcohol concentration is a calculated value resulting from a converted serum alcohol concentration.  The measured serum ",C9," concentration is ",TEXT(TRUNC(D72,3),"0.000")," +/- ",IF(INT(D72*D76*10000)&lt;5,"0.001",TEXT(D72*D76,"0.000"))," grams of alcohol per 100 milliliters, at a coverage probability of 99.7%.",IF(AND(B20="",E20=""),C86,CHAR(10)&amp;CHAR(10))),"")),"")</f>
        <v/>
      </c>
    </row>
    <row r="83" spans="1:9" hidden="1" x14ac:dyDescent="0.55000000000000004">
      <c r="A83" s="64"/>
      <c r="B83" s="38" t="s">
        <v>81</v>
      </c>
      <c r="C83" s="63" t="str">
        <f>IFERROR(IF(AND(SUM(J11:J14)=0,MAX(D67:D70)&gt;D76,SUM(K11:K14)=4,M30&lt;&gt;""),CONCATENATE("The ",C8," ",C9," concentration is ",TEXT(INT(M30*100)/100,"0.00")," grams of alcohol per 100 milliliters, as defined by NCGS 20-4.01 (1b)."),IF(AND(SUM(J11:J14)=0,MAX(D67:D70)&gt;D76),"",CONCATENATE("The ",C8," ",C9," concentration is ",TEXT(D74,"0.00")," grams of alcohol per 100 milliliters, as defined by NCGS 20-4.01 (1b).","  The measured ",C8," ",C9," concentration is ",TEXT(TRUNC(D72,3),"0.000")," +/- ",IF(INT(D72*D76*10000)&lt;5,"0.001",TEXT(D72*D76,"0.000"))," grams of alcohol per 100 milliliters, at a coverage probability of 99.7%.  ",IF(AND(B20="",E20=""),C86,CHAR(10)&amp;CHAR(10))))),"")</f>
        <v/>
      </c>
    </row>
    <row r="84" spans="1:9" hidden="1" x14ac:dyDescent="0.55000000000000004">
      <c r="A84" s="64"/>
      <c r="B84" s="38" t="s">
        <v>83</v>
      </c>
      <c r="C84" s="63" t="str">
        <f>CONCATENATE("Analysis confirmed the presence of the following substance: ",B20,".  ",CHAR(10),CHAR(10))</f>
        <v xml:space="preserve">Analysis confirmed the presence of the following substance: .  
</v>
      </c>
    </row>
    <row r="85" spans="1:9" hidden="1" x14ac:dyDescent="0.55000000000000004">
      <c r="A85" s="64"/>
      <c r="B85" s="67" t="s">
        <v>84</v>
      </c>
      <c r="C85" s="54" t="str">
        <f>CONCATENATE("Analysis did not confirm the presence of the following: ",E20,".  ",CHAR(10),CHAR(10))</f>
        <v xml:space="preserve">Analysis did not confirm the presence of the following: .  
</v>
      </c>
    </row>
    <row r="86" spans="1:9" hidden="1" x14ac:dyDescent="0.55000000000000004">
      <c r="A86" s="64"/>
      <c r="B86" s="78" t="s">
        <v>90</v>
      </c>
      <c r="C86" s="101" t="s">
        <v>111</v>
      </c>
    </row>
    <row r="87" spans="1:9" hidden="1" x14ac:dyDescent="0.55000000000000004"/>
    <row r="88" spans="1:9" hidden="1" x14ac:dyDescent="0.55000000000000004"/>
    <row r="89" spans="1:9" hidden="1" x14ac:dyDescent="0.55000000000000004">
      <c r="B89" s="38" t="s">
        <v>100</v>
      </c>
      <c r="E89" s="90"/>
    </row>
    <row r="90" spans="1:9" hidden="1" x14ac:dyDescent="0.55000000000000004">
      <c r="B90" s="159" t="str">
        <f>CONCATENATE(IF(AND(C8&lt;&gt;"serum",C9="acetone"),"- "&amp;C80,""),IF(OR(C17="x",AND(C9&lt;&gt;"acetone",SUM(J11:J14)&gt;0)),"- "&amp;C81,""),IF(AND(SUM(K11:K14)&gt;1,C8&lt;&gt;"serum",C9&lt;&gt;"acetone",C17&lt;&gt;"x",SUM(J11:J14)=0),"- "&amp;C83,""),IF(AND(C8="serum",C17&lt;&gt;"x",SUM(J11:J14)=0),"- "&amp;C82,""),IF(B20&lt;&gt;"","- "&amp;C84,""),IF(E20&lt;&gt;"","- "&amp;C85,""),IF(OR(B20&lt;&gt;"",E20&lt;&gt;"",AND(C9="acetone",C8&lt;&gt;"serum")),C86,""))</f>
        <v/>
      </c>
      <c r="C90" s="160"/>
      <c r="D90" s="160"/>
      <c r="E90" s="160"/>
      <c r="F90" s="160"/>
      <c r="G90" s="160"/>
      <c r="H90" s="160"/>
      <c r="I90" s="161"/>
    </row>
    <row r="91" spans="1:9" hidden="1" x14ac:dyDescent="0.55000000000000004">
      <c r="B91" s="162"/>
      <c r="C91" s="163"/>
      <c r="D91" s="163"/>
      <c r="E91" s="163"/>
      <c r="F91" s="163"/>
      <c r="G91" s="163"/>
      <c r="H91" s="163"/>
      <c r="I91" s="164"/>
    </row>
    <row r="92" spans="1:9" hidden="1" x14ac:dyDescent="0.55000000000000004">
      <c r="B92" s="162"/>
      <c r="C92" s="163"/>
      <c r="D92" s="163"/>
      <c r="E92" s="163"/>
      <c r="F92" s="163"/>
      <c r="G92" s="163"/>
      <c r="H92" s="163"/>
      <c r="I92" s="164"/>
    </row>
    <row r="93" spans="1:9" hidden="1" x14ac:dyDescent="0.55000000000000004">
      <c r="B93" s="162"/>
      <c r="C93" s="163"/>
      <c r="D93" s="163"/>
      <c r="E93" s="163"/>
      <c r="F93" s="163"/>
      <c r="G93" s="163"/>
      <c r="H93" s="163"/>
      <c r="I93" s="164"/>
    </row>
    <row r="94" spans="1:9" hidden="1" x14ac:dyDescent="0.55000000000000004">
      <c r="B94" s="162"/>
      <c r="C94" s="163"/>
      <c r="D94" s="163"/>
      <c r="E94" s="163"/>
      <c r="F94" s="163"/>
      <c r="G94" s="163"/>
      <c r="H94" s="163"/>
      <c r="I94" s="164"/>
    </row>
    <row r="95" spans="1:9" hidden="1" x14ac:dyDescent="0.55000000000000004">
      <c r="B95" s="162"/>
      <c r="C95" s="163"/>
      <c r="D95" s="163"/>
      <c r="E95" s="163"/>
      <c r="F95" s="163"/>
      <c r="G95" s="163"/>
      <c r="H95" s="163"/>
      <c r="I95" s="164"/>
    </row>
    <row r="96" spans="1:9" hidden="1" x14ac:dyDescent="0.55000000000000004">
      <c r="B96" s="162"/>
      <c r="C96" s="163"/>
      <c r="D96" s="163"/>
      <c r="E96" s="163"/>
      <c r="F96" s="163"/>
      <c r="G96" s="163"/>
      <c r="H96" s="163"/>
      <c r="I96" s="164"/>
    </row>
    <row r="97" spans="2:9" hidden="1" x14ac:dyDescent="0.55000000000000004">
      <c r="B97" s="162"/>
      <c r="C97" s="163"/>
      <c r="D97" s="163"/>
      <c r="E97" s="163"/>
      <c r="F97" s="163"/>
      <c r="G97" s="163"/>
      <c r="H97" s="163"/>
      <c r="I97" s="164"/>
    </row>
    <row r="98" spans="2:9" hidden="1" x14ac:dyDescent="0.55000000000000004">
      <c r="B98" s="162"/>
      <c r="C98" s="163"/>
      <c r="D98" s="163"/>
      <c r="E98" s="163"/>
      <c r="F98" s="163"/>
      <c r="G98" s="163"/>
      <c r="H98" s="163"/>
      <c r="I98" s="164"/>
    </row>
    <row r="99" spans="2:9" hidden="1" x14ac:dyDescent="0.55000000000000004">
      <c r="B99" s="165"/>
      <c r="C99" s="166"/>
      <c r="D99" s="166"/>
      <c r="E99" s="166"/>
      <c r="F99" s="166"/>
      <c r="G99" s="166"/>
      <c r="H99" s="166"/>
      <c r="I99" s="167"/>
    </row>
    <row r="100" spans="2:9" hidden="1" x14ac:dyDescent="0.55000000000000004"/>
  </sheetData>
  <sheetProtection algorithmName="SHA-512" hashValue="G0p+JCbgl8Siz0KljpatosBvsQNfZHiSwtB/eMfkcVZaQ/XjNJw4huQUKdlUjHDRGWMUH99lH+iq5rkBEpm/Bg==" saltValue="H51smgJlqRVZzlKZiLCMeQ==" spinCount="100000" sheet="1" objects="1" scenarios="1"/>
  <mergeCells count="29">
    <mergeCell ref="B1:F1"/>
    <mergeCell ref="E4:F4"/>
    <mergeCell ref="E5:F5"/>
    <mergeCell ref="N7:P7"/>
    <mergeCell ref="F8:F16"/>
    <mergeCell ref="G8:I8"/>
    <mergeCell ref="N8:P8"/>
    <mergeCell ref="G9:I9"/>
    <mergeCell ref="G10:I10"/>
    <mergeCell ref="G11:I11"/>
    <mergeCell ref="B27:I27"/>
    <mergeCell ref="P11:P22"/>
    <mergeCell ref="G12:I12"/>
    <mergeCell ref="G13:I13"/>
    <mergeCell ref="G14:I14"/>
    <mergeCell ref="G15:I15"/>
    <mergeCell ref="G16:I16"/>
    <mergeCell ref="E19:H19"/>
    <mergeCell ref="B20:C20"/>
    <mergeCell ref="E20:H20"/>
    <mergeCell ref="B23:I24"/>
    <mergeCell ref="N23:P23"/>
    <mergeCell ref="O25:P26"/>
    <mergeCell ref="N28:P28"/>
    <mergeCell ref="B30:I38"/>
    <mergeCell ref="B41:I55"/>
    <mergeCell ref="C76:C77"/>
    <mergeCell ref="B90:I99"/>
    <mergeCell ref="N30:P31"/>
  </mergeCells>
  <conditionalFormatting sqref="C67:C70">
    <cfRule type="expression" dxfId="479" priority="8">
      <formula>ABS(C11-$D$72)&gt;$D$77</formula>
    </cfRule>
  </conditionalFormatting>
  <conditionalFormatting sqref="B26">
    <cfRule type="expression" dxfId="478" priority="9">
      <formula>B27=""</formula>
    </cfRule>
  </conditionalFormatting>
  <conditionalFormatting sqref="B4">
    <cfRule type="expression" dxfId="477" priority="7">
      <formula>$B$5=""</formula>
    </cfRule>
  </conditionalFormatting>
  <conditionalFormatting sqref="C4">
    <cfRule type="expression" dxfId="476" priority="6">
      <formula>$C$5=""</formula>
    </cfRule>
  </conditionalFormatting>
  <conditionalFormatting sqref="E4:F4">
    <cfRule type="expression" dxfId="475" priority="5">
      <formula>$E$5=""</formula>
    </cfRule>
  </conditionalFormatting>
  <conditionalFormatting sqref="H4">
    <cfRule type="expression" dxfId="474" priority="4">
      <formula>$H$5=""</formula>
    </cfRule>
  </conditionalFormatting>
  <conditionalFormatting sqref="C8">
    <cfRule type="expression" dxfId="473" priority="3">
      <formula>$C$8&lt;&gt;"blood"</formula>
    </cfRule>
  </conditionalFormatting>
  <conditionalFormatting sqref="C9">
    <cfRule type="expression" dxfId="472" priority="2">
      <formula>$C$9&lt;&gt;"ethanol"</formula>
    </cfRule>
  </conditionalFormatting>
  <conditionalFormatting sqref="M30">
    <cfRule type="expression" dxfId="471" priority="1">
      <formula>N30&lt;&gt;""</formula>
    </cfRule>
  </conditionalFormatting>
  <conditionalFormatting sqref="G9:G12">
    <cfRule type="expression" dxfId="470" priority="85">
      <formula>AND(SUM(J$11:J$14)=0,D67&gt;$D$76)</formula>
    </cfRule>
  </conditionalFormatting>
  <dataValidations count="8">
    <dataValidation type="list" allowBlank="1" showInputMessage="1" showErrorMessage="1" sqref="C17" xr:uid="{00000000-0002-0000-1200-000000000000}">
      <formula1>applies</formula1>
    </dataValidation>
    <dataValidation type="list" errorStyle="warning" allowBlank="1" showInputMessage="1" showErrorMessage="1" errorTitle="custom entry" error="You have entered a selection not in the drop-down list.  " sqref="B20:C20" xr:uid="{00000000-0002-0000-1200-000001000000}">
      <formula1>othervolid</formula1>
    </dataValidation>
    <dataValidation type="list" errorStyle="warning" allowBlank="1" showInputMessage="1" showErrorMessage="1" errorTitle="Custom Entry" error="You have entered a name not in the drop-down list." sqref="H5" xr:uid="{00000000-0002-0000-1200-000002000000}">
      <formula1>analyst_list</formula1>
    </dataValidation>
    <dataValidation type="list" allowBlank="1" showInputMessage="1" showErrorMessage="1" sqref="C8" xr:uid="{00000000-0002-0000-1200-000003000000}">
      <formula1>matrix_list</formula1>
    </dataValidation>
    <dataValidation type="list" errorStyle="warning" allowBlank="1" showErrorMessage="1" errorTitle="Custom entry" error="You have customized this field." sqref="B23:I24" xr:uid="{00000000-0002-0000-1200-000004000000}">
      <formula1>statements</formula1>
    </dataValidation>
    <dataValidation type="list" errorStyle="warning" allowBlank="1" showInputMessage="1" showErrorMessage="1" errorTitle="Custom Entry" error="You have entered a selection not in the drop-down list.  " sqref="E20" xr:uid="{00000000-0002-0000-1200-000005000000}">
      <formula1>othervolid</formula1>
    </dataValidation>
    <dataValidation type="textLength" errorStyle="warning" operator="equal" allowBlank="1" showInputMessage="1" showErrorMessage="1" errorTitle="Case Number Length Error?" error="The length of the case number should be 10 characters." sqref="B5" xr:uid="{00000000-0002-0000-1200-000006000000}">
      <formula1>10</formula1>
    </dataValidation>
    <dataValidation type="list" errorStyle="warning" allowBlank="1" showErrorMessage="1" errorTitle="Custom entry" error="You have customized this field." sqref="B27:I27" xr:uid="{00000000-0002-0000-1200-000007000000}">
      <formula1>dispositions</formula1>
    </dataValidation>
  </dataValidations>
  <pageMargins left="0.7" right="0.7" top="0.75" bottom="0.75" header="0.3" footer="0.3"/>
  <pageSetup scale="68" orientation="portrait" horizontalDpi="300" verticalDpi="300" r:id="rId1"/>
  <ignoredErrors>
    <ignoredError sqref="E5 H5 B5:C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9" r:id="rId4" name="Button 3">
              <controlPr defaultSize="0" print="0" autoFill="0" autoPict="0" macro="[0]!ThisWorkbook.GeneratePDF">
                <anchor moveWithCells="1">
                  <from>
                    <xdr:col>8</xdr:col>
                    <xdr:colOff>1123950</xdr:colOff>
                    <xdr:row>3</xdr:row>
                    <xdr:rowOff>11430</xdr:rowOff>
                  </from>
                  <to>
                    <xdr:col>11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200-000008000000}">
          <x14:formula1>
            <xm:f>Ranges!$G$9:$G$12</xm:f>
          </x14:formula1>
          <xm:sqref>C9</xm:sqref>
        </x14:dataValidation>
        <x14:dataValidation type="date" errorStyle="information" operator="lessThan" allowBlank="1" showErrorMessage="1" errorTitle="Uncertainty Update Due" error="The uncertainty values used in this form are due to be updated.  Please ensure you are using the most recent form." xr:uid="{00000000-0002-0000-1200-000009000000}">
          <x14:formula1>
            <xm:f>Ranges!G14+Ranges!G16</xm:f>
          </x14:formula1>
          <xm:sqref>E5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77"/>
  <sheetViews>
    <sheetView workbookViewId="0">
      <selection activeCell="C6" sqref="C6"/>
    </sheetView>
  </sheetViews>
  <sheetFormatPr defaultRowHeight="14.4" x14ac:dyDescent="0.55000000000000004"/>
  <cols>
    <col min="1" max="1" width="10.41796875" style="1" bestFit="1" customWidth="1"/>
    <col min="2" max="5" width="10.41796875" style="1" customWidth="1"/>
    <col min="6" max="6" width="11.26171875" bestFit="1" customWidth="1"/>
    <col min="7" max="7" width="9.15625" style="30"/>
    <col min="8" max="8" width="24.578125" style="30" customWidth="1"/>
    <col min="9" max="10" width="9.15625" style="30"/>
    <col min="11" max="11" width="11.26171875" style="30" bestFit="1" customWidth="1"/>
    <col min="12" max="14" width="9.15625" style="30"/>
  </cols>
  <sheetData>
    <row r="1" spans="1:18" s="38" customFormat="1" x14ac:dyDescent="0.55000000000000004">
      <c r="A1" s="127" t="str">
        <f>'1'!B1</f>
        <v>Body Fluid Alcohol Concentration and Volatiles Reporting Form</v>
      </c>
      <c r="B1" s="128"/>
      <c r="C1" s="128"/>
      <c r="D1" s="128"/>
      <c r="E1" s="128"/>
      <c r="F1" s="79"/>
      <c r="G1" s="79"/>
      <c r="H1" s="93" t="str">
        <f>'1'!I1</f>
        <v>Version 2</v>
      </c>
      <c r="I1" s="30"/>
      <c r="J1" s="30"/>
      <c r="K1" s="30"/>
      <c r="L1" s="30"/>
      <c r="M1" s="30"/>
      <c r="N1" s="30"/>
    </row>
    <row r="2" spans="1:18" s="38" customFormat="1" x14ac:dyDescent="0.55000000000000004">
      <c r="A2" s="80" t="str">
        <f>'1'!B2</f>
        <v>NCSCL - Toxicology Section</v>
      </c>
      <c r="B2" s="11"/>
      <c r="C2" s="11"/>
      <c r="D2" s="11"/>
      <c r="E2" s="11"/>
      <c r="F2" s="11"/>
      <c r="G2" s="11"/>
      <c r="H2" s="94" t="str">
        <f>'1'!I2</f>
        <v>Effective Date: 11/14/2019</v>
      </c>
      <c r="I2" s="30"/>
      <c r="J2" s="30"/>
      <c r="K2" s="30"/>
      <c r="L2" s="30"/>
      <c r="M2" s="30"/>
      <c r="N2" s="30"/>
    </row>
    <row r="3" spans="1:18" s="38" customFormat="1" x14ac:dyDescent="0.55000000000000004">
      <c r="A3" s="1"/>
      <c r="B3" s="1"/>
      <c r="C3" s="1"/>
      <c r="D3" s="1"/>
      <c r="E3" s="1"/>
      <c r="G3" s="30"/>
      <c r="H3" s="30"/>
      <c r="I3" s="30"/>
      <c r="J3" s="30"/>
      <c r="K3" s="30"/>
      <c r="L3" s="30"/>
      <c r="M3" s="30"/>
      <c r="N3" s="30"/>
    </row>
    <row r="4" spans="1:18" x14ac:dyDescent="0.55000000000000004">
      <c r="A4" s="27" t="s">
        <v>16</v>
      </c>
      <c r="B4" s="27"/>
      <c r="C4" s="27"/>
      <c r="D4" s="27"/>
      <c r="E4" s="27"/>
    </row>
    <row r="5" spans="1:18" x14ac:dyDescent="0.55000000000000004">
      <c r="A5" s="27" t="s">
        <v>21</v>
      </c>
      <c r="B5" s="27"/>
      <c r="C5" s="27"/>
      <c r="D5" s="27"/>
      <c r="E5" s="27"/>
    </row>
    <row r="6" spans="1:18" x14ac:dyDescent="0.55000000000000004">
      <c r="A6" s="1" t="s">
        <v>114</v>
      </c>
      <c r="B6" s="112">
        <f>'1'!E5</f>
        <v>0</v>
      </c>
    </row>
    <row r="7" spans="1:18" x14ac:dyDescent="0.55000000000000004">
      <c r="K7" s="34"/>
    </row>
    <row r="8" spans="1:18" x14ac:dyDescent="0.55000000000000004">
      <c r="A8" s="26" t="s">
        <v>22</v>
      </c>
      <c r="B8" s="26" t="s">
        <v>17</v>
      </c>
      <c r="C8" s="26" t="s">
        <v>18</v>
      </c>
      <c r="D8" s="26" t="s">
        <v>19</v>
      </c>
      <c r="E8" s="26" t="s">
        <v>20</v>
      </c>
      <c r="G8" s="31" t="s">
        <v>17</v>
      </c>
      <c r="H8" s="31" t="s">
        <v>18</v>
      </c>
      <c r="I8" s="31" t="s">
        <v>19</v>
      </c>
      <c r="J8" s="31" t="s">
        <v>20</v>
      </c>
      <c r="K8" s="31"/>
      <c r="L8" s="31" t="s">
        <v>24</v>
      </c>
      <c r="M8" s="32" t="s">
        <v>25</v>
      </c>
      <c r="N8" s="32" t="s">
        <v>23</v>
      </c>
    </row>
    <row r="9" spans="1:18" x14ac:dyDescent="0.55000000000000004">
      <c r="A9" s="1">
        <v>1</v>
      </c>
      <c r="B9" s="1" t="str">
        <f t="shared" ref="B9:B40" si="0">IF(OR(MIN($G9:$J9)&lt;0.01,$K9="not ethanol"),"",G9)</f>
        <v/>
      </c>
      <c r="C9" s="1" t="str">
        <f t="shared" ref="C9:C40" si="1">IF(OR(MIN($G9:$J9)&lt;0.01,$K9="not ethanol"),"",H9)</f>
        <v/>
      </c>
      <c r="D9" s="1" t="str">
        <f t="shared" ref="D9:D40" si="2">IF(OR(MIN($G9:$J9)&lt;0.01,$K9="not ethanol"),"",I9)</f>
        <v/>
      </c>
      <c r="E9" s="1" t="str">
        <f t="shared" ref="E9:E40" si="3">IF(OR(MIN($G9:$J9)&lt;0.01,$K9="not ethanol"),"",J9)</f>
        <v/>
      </c>
      <c r="F9" s="1" t="str">
        <f>IF(G9="","",IF(MIN(G9:J9)&lt;0.01,"value&lt;0.01",IF(K9="not ethanol",K9,"")))</f>
        <v/>
      </c>
      <c r="G9" s="33" t="str">
        <f>IF('1'!C11="","",'1'!C11)</f>
        <v/>
      </c>
      <c r="H9" s="33" t="str">
        <f>IF('1'!C12="","",'1'!C12)</f>
        <v/>
      </c>
      <c r="I9" s="33" t="str">
        <f>IF('1'!C13="","",'1'!C13)</f>
        <v/>
      </c>
      <c r="J9" s="33" t="str">
        <f>IF('1'!C14="","",'1'!C14)</f>
        <v/>
      </c>
      <c r="K9" s="30" t="str">
        <f>IF('1'!C9="ethanol","","not ethanol")</f>
        <v/>
      </c>
      <c r="L9" s="33" t="e">
        <f t="shared" ref="L9:L40" si="4">AVERAGE(G9:J9)</f>
        <v>#DIV/0!</v>
      </c>
      <c r="M9" s="30">
        <f>IF(K9="",Ranges!$H$10,"")</f>
        <v>0.04</v>
      </c>
      <c r="N9" s="30" t="e">
        <f>M9*L9</f>
        <v>#DIV/0!</v>
      </c>
      <c r="P9" s="38"/>
      <c r="Q9" s="38"/>
      <c r="R9" s="38"/>
    </row>
    <row r="10" spans="1:18" x14ac:dyDescent="0.55000000000000004">
      <c r="A10" s="1">
        <v>2</v>
      </c>
      <c r="B10" s="1" t="str">
        <f t="shared" si="0"/>
        <v/>
      </c>
      <c r="C10" s="1" t="str">
        <f t="shared" si="1"/>
        <v/>
      </c>
      <c r="D10" s="1" t="str">
        <f t="shared" si="2"/>
        <v/>
      </c>
      <c r="E10" s="1" t="str">
        <f t="shared" si="3"/>
        <v/>
      </c>
      <c r="F10" s="1" t="str">
        <f t="shared" ref="F10:F72" si="5">IF(G10="","",IF(MIN(G10:J10)&lt;0.01,"value&lt;0.01",IF(K10="not ethanol",K10,"")))</f>
        <v/>
      </c>
      <c r="G10" s="17" t="str">
        <f>IF('2'!C11="","",'2'!C11)</f>
        <v/>
      </c>
      <c r="H10" s="17" t="str">
        <f>IF('2'!C12="","",'2'!C12)</f>
        <v/>
      </c>
      <c r="I10" s="17" t="str">
        <f>IF('2'!C13="","",'2'!C13)</f>
        <v/>
      </c>
      <c r="J10" s="17" t="str">
        <f>IF('2'!C14="","",'2'!C14)</f>
        <v/>
      </c>
      <c r="K10" s="17" t="str">
        <f>IF('2'!C9="ethanol","","not ethanol")</f>
        <v/>
      </c>
      <c r="L10" s="33" t="e">
        <f t="shared" si="4"/>
        <v>#DIV/0!</v>
      </c>
      <c r="M10" s="30">
        <f>IF(K10="",Ranges!$H$10,"")</f>
        <v>0.04</v>
      </c>
      <c r="N10" s="30" t="e">
        <f>M10*L10</f>
        <v>#DIV/0!</v>
      </c>
      <c r="O10" s="38"/>
      <c r="P10" s="38"/>
      <c r="Q10" s="38"/>
      <c r="R10" s="38"/>
    </row>
    <row r="11" spans="1:18" x14ac:dyDescent="0.55000000000000004">
      <c r="A11" s="1">
        <v>3</v>
      </c>
      <c r="B11" s="1" t="str">
        <f t="shared" si="0"/>
        <v/>
      </c>
      <c r="C11" s="1" t="str">
        <f t="shared" si="1"/>
        <v/>
      </c>
      <c r="D11" s="1" t="str">
        <f t="shared" si="2"/>
        <v/>
      </c>
      <c r="E11" s="1" t="str">
        <f t="shared" si="3"/>
        <v/>
      </c>
      <c r="F11" s="1" t="str">
        <f t="shared" si="5"/>
        <v/>
      </c>
      <c r="G11" s="17" t="str">
        <f>IF('3'!C11="","",'3'!C11)</f>
        <v/>
      </c>
      <c r="H11" s="17" t="str">
        <f>IF('3'!C12="","",'3'!C12)</f>
        <v/>
      </c>
      <c r="I11" s="17" t="str">
        <f>IF('3'!C13="","",'3'!C13)</f>
        <v/>
      </c>
      <c r="J11" s="17" t="str">
        <f>IF('3'!C14="","",'3'!C14)</f>
        <v/>
      </c>
      <c r="K11" s="17" t="str">
        <f>IF('3'!C9="ethanol","","not ethanol")</f>
        <v/>
      </c>
      <c r="L11" s="33" t="e">
        <f t="shared" si="4"/>
        <v>#DIV/0!</v>
      </c>
      <c r="M11" s="30">
        <f>IF(K11="",Ranges!$H$10,"")</f>
        <v>0.04</v>
      </c>
      <c r="N11" s="30" t="e">
        <f>M11*L11</f>
        <v>#DIV/0!</v>
      </c>
      <c r="O11" s="38"/>
      <c r="P11" s="38"/>
      <c r="Q11" s="38"/>
      <c r="R11" s="38"/>
    </row>
    <row r="12" spans="1:18" x14ac:dyDescent="0.55000000000000004">
      <c r="A12" s="1">
        <v>4</v>
      </c>
      <c r="B12" s="1" t="str">
        <f t="shared" si="0"/>
        <v/>
      </c>
      <c r="C12" s="1" t="str">
        <f t="shared" si="1"/>
        <v/>
      </c>
      <c r="D12" s="1" t="str">
        <f t="shared" si="2"/>
        <v/>
      </c>
      <c r="E12" s="1" t="str">
        <f t="shared" si="3"/>
        <v/>
      </c>
      <c r="F12" s="1" t="str">
        <f t="shared" si="5"/>
        <v/>
      </c>
      <c r="G12" s="17" t="str">
        <f>IF('4'!C11="","",'4'!C11)</f>
        <v/>
      </c>
      <c r="H12" s="17" t="str">
        <f>IF('4'!C12="","",'4'!C12)</f>
        <v/>
      </c>
      <c r="I12" s="17" t="str">
        <f>IF('4'!C13="","",'4'!C13)</f>
        <v/>
      </c>
      <c r="J12" s="17" t="str">
        <f>IF('4'!C14="","",'4'!C14)</f>
        <v/>
      </c>
      <c r="K12" s="17" t="str">
        <f>IF('4'!C9="ethanol","","not ethanol")</f>
        <v/>
      </c>
      <c r="L12" s="33" t="e">
        <f t="shared" si="4"/>
        <v>#DIV/0!</v>
      </c>
      <c r="M12" s="30">
        <f>IF(K12="",Ranges!$H$10,"")</f>
        <v>0.04</v>
      </c>
      <c r="N12" s="30" t="e">
        <f>M12*L12</f>
        <v>#DIV/0!</v>
      </c>
      <c r="O12" s="38"/>
      <c r="P12" s="38"/>
      <c r="Q12" s="38"/>
      <c r="R12" s="38"/>
    </row>
    <row r="13" spans="1:18" x14ac:dyDescent="0.55000000000000004">
      <c r="A13" s="1">
        <v>5</v>
      </c>
      <c r="B13" s="1" t="str">
        <f t="shared" si="0"/>
        <v/>
      </c>
      <c r="C13" s="1" t="str">
        <f t="shared" si="1"/>
        <v/>
      </c>
      <c r="D13" s="1" t="str">
        <f t="shared" si="2"/>
        <v/>
      </c>
      <c r="E13" s="1" t="str">
        <f t="shared" si="3"/>
        <v/>
      </c>
      <c r="F13" s="1" t="str">
        <f t="shared" si="5"/>
        <v/>
      </c>
      <c r="G13" s="17" t="str">
        <f>IF('5'!C11="","",'5'!C11)</f>
        <v/>
      </c>
      <c r="H13" s="17" t="str">
        <f>IF('5'!C12="","",'5'!C12)</f>
        <v/>
      </c>
      <c r="I13" s="17" t="str">
        <f>IF('5'!C13="","",'5'!C13)</f>
        <v/>
      </c>
      <c r="J13" s="17" t="str">
        <f>IF('5'!C14="","",'5'!C14)</f>
        <v/>
      </c>
      <c r="K13" s="17" t="str">
        <f>IF('5'!C9="ethanol","","not ethanol")</f>
        <v/>
      </c>
      <c r="L13" s="33" t="e">
        <f t="shared" si="4"/>
        <v>#DIV/0!</v>
      </c>
      <c r="M13" s="30">
        <f>IF(K13="",Ranges!$H$10,"")</f>
        <v>0.04</v>
      </c>
      <c r="N13" s="30" t="e">
        <f t="shared" ref="N13:N72" si="6">M13*L13</f>
        <v>#DIV/0!</v>
      </c>
      <c r="O13" s="38"/>
      <c r="P13" s="38"/>
      <c r="Q13" s="38"/>
      <c r="R13" s="38"/>
    </row>
    <row r="14" spans="1:18" x14ac:dyDescent="0.55000000000000004">
      <c r="A14" s="1">
        <v>6</v>
      </c>
      <c r="B14" s="1" t="str">
        <f t="shared" si="0"/>
        <v/>
      </c>
      <c r="C14" s="1" t="str">
        <f t="shared" si="1"/>
        <v/>
      </c>
      <c r="D14" s="1" t="str">
        <f t="shared" si="2"/>
        <v/>
      </c>
      <c r="E14" s="1" t="str">
        <f t="shared" si="3"/>
        <v/>
      </c>
      <c r="F14" s="1" t="str">
        <f t="shared" si="5"/>
        <v/>
      </c>
      <c r="G14" s="17" t="str">
        <f>IF('6'!C11="","",'6'!C11)</f>
        <v/>
      </c>
      <c r="H14" s="17" t="str">
        <f>IF('6'!C12="","",'6'!C12)</f>
        <v/>
      </c>
      <c r="I14" s="17" t="str">
        <f>IF('6'!C13="","",'6'!C13)</f>
        <v/>
      </c>
      <c r="J14" s="17" t="str">
        <f>IF('6'!C14="","",'6'!C14)</f>
        <v/>
      </c>
      <c r="K14" s="17" t="str">
        <f>IF('6'!C9="ethanol","","not ethanol")</f>
        <v/>
      </c>
      <c r="L14" s="33" t="e">
        <f t="shared" si="4"/>
        <v>#DIV/0!</v>
      </c>
      <c r="M14" s="30">
        <f>IF(K14="",Ranges!$H$10,"")</f>
        <v>0.04</v>
      </c>
      <c r="N14" s="30" t="e">
        <f t="shared" si="6"/>
        <v>#DIV/0!</v>
      </c>
      <c r="O14" s="38"/>
      <c r="P14" s="38"/>
      <c r="Q14" s="38"/>
      <c r="R14" s="38"/>
    </row>
    <row r="15" spans="1:18" x14ac:dyDescent="0.55000000000000004">
      <c r="A15" s="1">
        <v>7</v>
      </c>
      <c r="B15" s="1" t="str">
        <f t="shared" si="0"/>
        <v/>
      </c>
      <c r="C15" s="1" t="str">
        <f t="shared" si="1"/>
        <v/>
      </c>
      <c r="D15" s="1" t="str">
        <f t="shared" si="2"/>
        <v/>
      </c>
      <c r="E15" s="1" t="str">
        <f t="shared" si="3"/>
        <v/>
      </c>
      <c r="F15" s="1" t="str">
        <f t="shared" si="5"/>
        <v/>
      </c>
      <c r="G15" s="17" t="str">
        <f>IF('7'!C11="","",'7'!C11)</f>
        <v/>
      </c>
      <c r="H15" s="17" t="str">
        <f>IF('7'!C12="","",'7'!C12)</f>
        <v/>
      </c>
      <c r="I15" s="17" t="str">
        <f>IF('7'!C13="","",'7'!C13)</f>
        <v/>
      </c>
      <c r="J15" s="17" t="str">
        <f>IF('7'!C14="","",'7'!C14)</f>
        <v/>
      </c>
      <c r="K15" s="17" t="str">
        <f>IF('7'!C9="ethanol","","not ethanol")</f>
        <v/>
      </c>
      <c r="L15" s="33" t="e">
        <f t="shared" si="4"/>
        <v>#DIV/0!</v>
      </c>
      <c r="M15" s="30">
        <f>IF(K15="",Ranges!$H$10,"")</f>
        <v>0.04</v>
      </c>
      <c r="N15" s="30" t="e">
        <f t="shared" si="6"/>
        <v>#DIV/0!</v>
      </c>
      <c r="O15" s="38"/>
      <c r="P15" s="38"/>
      <c r="Q15" s="38"/>
      <c r="R15" s="38"/>
    </row>
    <row r="16" spans="1:18" x14ac:dyDescent="0.55000000000000004">
      <c r="A16" s="1">
        <v>8</v>
      </c>
      <c r="B16" s="1" t="str">
        <f t="shared" si="0"/>
        <v/>
      </c>
      <c r="C16" s="1" t="str">
        <f t="shared" si="1"/>
        <v/>
      </c>
      <c r="D16" s="1" t="str">
        <f t="shared" si="2"/>
        <v/>
      </c>
      <c r="E16" s="1" t="str">
        <f t="shared" si="3"/>
        <v/>
      </c>
      <c r="F16" s="1" t="str">
        <f t="shared" si="5"/>
        <v/>
      </c>
      <c r="G16" s="17" t="str">
        <f>IF('8'!C11="","",'8'!C11)</f>
        <v/>
      </c>
      <c r="H16" s="17" t="str">
        <f>IF('8'!C12="","",'8'!C12)</f>
        <v/>
      </c>
      <c r="I16" s="17" t="str">
        <f>IF('8'!C13="","",'8'!C13)</f>
        <v/>
      </c>
      <c r="J16" s="17" t="str">
        <f>IF('8'!C14="","",'8'!C14)</f>
        <v/>
      </c>
      <c r="K16" s="17" t="str">
        <f>IF('8'!C9="ethanol","","not ethanol")</f>
        <v/>
      </c>
      <c r="L16" s="33" t="e">
        <f t="shared" si="4"/>
        <v>#DIV/0!</v>
      </c>
      <c r="M16" s="30">
        <f>IF(K16="",Ranges!$H$10,"")</f>
        <v>0.04</v>
      </c>
      <c r="N16" s="30" t="e">
        <f t="shared" si="6"/>
        <v>#DIV/0!</v>
      </c>
      <c r="O16" s="38"/>
      <c r="P16" s="38"/>
      <c r="Q16" s="38"/>
      <c r="R16" s="38"/>
    </row>
    <row r="17" spans="1:18" x14ac:dyDescent="0.55000000000000004">
      <c r="A17" s="1">
        <v>9</v>
      </c>
      <c r="B17" s="1" t="str">
        <f t="shared" si="0"/>
        <v/>
      </c>
      <c r="C17" s="1" t="str">
        <f t="shared" si="1"/>
        <v/>
      </c>
      <c r="D17" s="1" t="str">
        <f t="shared" si="2"/>
        <v/>
      </c>
      <c r="E17" s="1" t="str">
        <f t="shared" si="3"/>
        <v/>
      </c>
      <c r="F17" s="1" t="str">
        <f t="shared" si="5"/>
        <v/>
      </c>
      <c r="G17" s="17" t="str">
        <f>IF('9'!C11="","",'9'!C11)</f>
        <v/>
      </c>
      <c r="H17" s="17" t="str">
        <f>IF('9'!C12="","",'9'!C12)</f>
        <v/>
      </c>
      <c r="I17" s="17" t="str">
        <f>IF('9'!C13="","",'9'!C13)</f>
        <v/>
      </c>
      <c r="J17" s="17" t="str">
        <f>IF('9'!C14="","",'9'!C14)</f>
        <v/>
      </c>
      <c r="K17" s="17" t="str">
        <f>IF('9'!C9="ethanol","","not ethanol")</f>
        <v/>
      </c>
      <c r="L17" s="33" t="e">
        <f t="shared" si="4"/>
        <v>#DIV/0!</v>
      </c>
      <c r="M17" s="30">
        <f>IF(K17="",Ranges!$H$10,"")</f>
        <v>0.04</v>
      </c>
      <c r="N17" s="30" t="e">
        <f t="shared" si="6"/>
        <v>#DIV/0!</v>
      </c>
      <c r="O17" s="38"/>
      <c r="P17" s="38"/>
      <c r="Q17" s="38"/>
      <c r="R17" s="38"/>
    </row>
    <row r="18" spans="1:18" x14ac:dyDescent="0.55000000000000004">
      <c r="A18" s="1">
        <v>10</v>
      </c>
      <c r="B18" s="1" t="str">
        <f t="shared" si="0"/>
        <v/>
      </c>
      <c r="C18" s="1" t="str">
        <f t="shared" si="1"/>
        <v/>
      </c>
      <c r="D18" s="1" t="str">
        <f t="shared" si="2"/>
        <v/>
      </c>
      <c r="E18" s="1" t="str">
        <f t="shared" si="3"/>
        <v/>
      </c>
      <c r="F18" s="1" t="str">
        <f t="shared" si="5"/>
        <v/>
      </c>
      <c r="G18" s="17" t="str">
        <f>IF('10'!C11="","",'10'!C11)</f>
        <v/>
      </c>
      <c r="H18" s="17" t="str">
        <f>IF('10'!C12="","",'10'!C12)</f>
        <v/>
      </c>
      <c r="I18" s="17" t="str">
        <f>IF('10'!C13="","",'10'!C13)</f>
        <v/>
      </c>
      <c r="J18" s="17" t="str">
        <f>IF('10'!C14="","",'10'!C14)</f>
        <v/>
      </c>
      <c r="K18" s="17" t="str">
        <f>IF('10'!C9="ethanol","","not ethanol")</f>
        <v/>
      </c>
      <c r="L18" s="33" t="e">
        <f t="shared" si="4"/>
        <v>#DIV/0!</v>
      </c>
      <c r="M18" s="30">
        <f>IF(K18="",Ranges!$H$10,"")</f>
        <v>0.04</v>
      </c>
      <c r="N18" s="30" t="e">
        <f t="shared" si="6"/>
        <v>#DIV/0!</v>
      </c>
      <c r="O18" s="38"/>
      <c r="P18" s="38"/>
      <c r="Q18" s="38"/>
      <c r="R18" s="38"/>
    </row>
    <row r="19" spans="1:18" x14ac:dyDescent="0.55000000000000004">
      <c r="A19" s="1">
        <v>11</v>
      </c>
      <c r="B19" s="1" t="str">
        <f t="shared" si="0"/>
        <v/>
      </c>
      <c r="C19" s="1" t="str">
        <f t="shared" si="1"/>
        <v/>
      </c>
      <c r="D19" s="1" t="str">
        <f t="shared" si="2"/>
        <v/>
      </c>
      <c r="E19" s="1" t="str">
        <f t="shared" si="3"/>
        <v/>
      </c>
      <c r="F19" s="1" t="str">
        <f t="shared" si="5"/>
        <v/>
      </c>
      <c r="G19" s="17" t="str">
        <f>IF('11'!C11="","",'11'!C11)</f>
        <v/>
      </c>
      <c r="H19" s="17" t="str">
        <f>IF('11'!C12="","",'11'!C12)</f>
        <v/>
      </c>
      <c r="I19" s="17" t="str">
        <f>IF('11'!C13="","",'11'!C13)</f>
        <v/>
      </c>
      <c r="J19" s="17" t="str">
        <f>IF('11'!C14="","",'11'!C14)</f>
        <v/>
      </c>
      <c r="K19" s="17" t="str">
        <f>IF('11'!C9="ethanol","","not ethanol")</f>
        <v/>
      </c>
      <c r="L19" s="33" t="e">
        <f t="shared" si="4"/>
        <v>#DIV/0!</v>
      </c>
      <c r="M19" s="30">
        <f>IF(K19="",Ranges!$H$10,"")</f>
        <v>0.04</v>
      </c>
      <c r="N19" s="30" t="e">
        <f t="shared" si="6"/>
        <v>#DIV/0!</v>
      </c>
      <c r="O19" s="38"/>
      <c r="P19" s="38"/>
      <c r="Q19" s="38"/>
      <c r="R19" s="38"/>
    </row>
    <row r="20" spans="1:18" x14ac:dyDescent="0.55000000000000004">
      <c r="A20" s="1">
        <v>12</v>
      </c>
      <c r="B20" s="1" t="str">
        <f t="shared" si="0"/>
        <v/>
      </c>
      <c r="C20" s="1" t="str">
        <f t="shared" si="1"/>
        <v/>
      </c>
      <c r="D20" s="1" t="str">
        <f t="shared" si="2"/>
        <v/>
      </c>
      <c r="E20" s="1" t="str">
        <f t="shared" si="3"/>
        <v/>
      </c>
      <c r="F20" s="1" t="str">
        <f t="shared" si="5"/>
        <v/>
      </c>
      <c r="G20" s="17" t="str">
        <f>IF('12'!C11="","",'12'!C11)</f>
        <v/>
      </c>
      <c r="H20" s="17" t="str">
        <f>IF('12'!C12="","",'12'!C12)</f>
        <v/>
      </c>
      <c r="I20" s="17" t="str">
        <f>IF('12'!C13="","",'12'!C13)</f>
        <v/>
      </c>
      <c r="J20" s="17" t="str">
        <f>IF('12'!C14="","",'12'!C14)</f>
        <v/>
      </c>
      <c r="K20" s="17" t="str">
        <f>IF('12'!C9="ethanol","","not ethanol")</f>
        <v/>
      </c>
      <c r="L20" s="33" t="e">
        <f t="shared" si="4"/>
        <v>#DIV/0!</v>
      </c>
      <c r="M20" s="30">
        <f>IF(K20="",Ranges!$H$10,"")</f>
        <v>0.04</v>
      </c>
      <c r="N20" s="30" t="e">
        <f t="shared" si="6"/>
        <v>#DIV/0!</v>
      </c>
      <c r="O20" s="38"/>
      <c r="P20" s="38"/>
      <c r="Q20" s="38"/>
      <c r="R20" s="38"/>
    </row>
    <row r="21" spans="1:18" x14ac:dyDescent="0.55000000000000004">
      <c r="A21" s="1">
        <v>13</v>
      </c>
      <c r="B21" s="1" t="str">
        <f t="shared" si="0"/>
        <v/>
      </c>
      <c r="C21" s="1" t="str">
        <f t="shared" si="1"/>
        <v/>
      </c>
      <c r="D21" s="1" t="str">
        <f t="shared" si="2"/>
        <v/>
      </c>
      <c r="E21" s="1" t="str">
        <f t="shared" si="3"/>
        <v/>
      </c>
      <c r="F21" s="1" t="str">
        <f t="shared" si="5"/>
        <v/>
      </c>
      <c r="G21" s="17" t="str">
        <f>IF('13'!C11="","",'13'!C11)</f>
        <v/>
      </c>
      <c r="H21" s="17" t="str">
        <f>IF('13'!C12="","",'13'!C12)</f>
        <v/>
      </c>
      <c r="I21" s="17" t="str">
        <f>IF('13'!C13="","",'13'!C13)</f>
        <v/>
      </c>
      <c r="J21" s="17" t="str">
        <f>IF('13'!C14="","",'13'!C14)</f>
        <v/>
      </c>
      <c r="K21" s="17" t="str">
        <f>IF('13'!C9="ethanol","","not ethanol")</f>
        <v/>
      </c>
      <c r="L21" s="33" t="e">
        <f t="shared" si="4"/>
        <v>#DIV/0!</v>
      </c>
      <c r="M21" s="30">
        <f>IF(K21="",Ranges!$H$10,"")</f>
        <v>0.04</v>
      </c>
      <c r="N21" s="30" t="e">
        <f t="shared" si="6"/>
        <v>#DIV/0!</v>
      </c>
      <c r="O21" s="38"/>
      <c r="P21" s="38"/>
      <c r="Q21" s="38"/>
      <c r="R21" s="38"/>
    </row>
    <row r="22" spans="1:18" x14ac:dyDescent="0.55000000000000004">
      <c r="A22" s="1">
        <v>14</v>
      </c>
      <c r="B22" s="1" t="str">
        <f t="shared" si="0"/>
        <v/>
      </c>
      <c r="C22" s="1" t="str">
        <f t="shared" si="1"/>
        <v/>
      </c>
      <c r="D22" s="1" t="str">
        <f t="shared" si="2"/>
        <v/>
      </c>
      <c r="E22" s="1" t="str">
        <f t="shared" si="3"/>
        <v/>
      </c>
      <c r="F22" s="1" t="str">
        <f t="shared" si="5"/>
        <v/>
      </c>
      <c r="G22" s="17" t="str">
        <f>IF('14'!C11="","",'14'!C11)</f>
        <v/>
      </c>
      <c r="H22" s="17" t="str">
        <f>IF('14'!C12="","",'14'!C12)</f>
        <v/>
      </c>
      <c r="I22" s="17" t="str">
        <f>IF('14'!C13="","",'14'!C13)</f>
        <v/>
      </c>
      <c r="J22" s="17" t="str">
        <f>IF('14'!C14="","",'14'!C14)</f>
        <v/>
      </c>
      <c r="K22" s="17" t="str">
        <f>IF('14'!C9="ethanol","","not ethanol")</f>
        <v/>
      </c>
      <c r="L22" s="33" t="e">
        <f t="shared" si="4"/>
        <v>#DIV/0!</v>
      </c>
      <c r="M22" s="30">
        <f>IF(K22="",Ranges!$H$10,"")</f>
        <v>0.04</v>
      </c>
      <c r="N22" s="30" t="e">
        <f t="shared" si="6"/>
        <v>#DIV/0!</v>
      </c>
      <c r="O22" s="38"/>
      <c r="P22" s="38"/>
      <c r="Q22" s="38"/>
      <c r="R22" s="38"/>
    </row>
    <row r="23" spans="1:18" x14ac:dyDescent="0.55000000000000004">
      <c r="A23" s="1">
        <v>15</v>
      </c>
      <c r="B23" s="1" t="str">
        <f t="shared" si="0"/>
        <v/>
      </c>
      <c r="C23" s="1" t="str">
        <f t="shared" si="1"/>
        <v/>
      </c>
      <c r="D23" s="1" t="str">
        <f t="shared" si="2"/>
        <v/>
      </c>
      <c r="E23" s="1" t="str">
        <f t="shared" si="3"/>
        <v/>
      </c>
      <c r="F23" s="1" t="str">
        <f t="shared" si="5"/>
        <v/>
      </c>
      <c r="G23" s="17" t="str">
        <f>IF('15'!C11="","",'15'!C11)</f>
        <v/>
      </c>
      <c r="H23" s="17" t="str">
        <f>IF('15'!C12="","",'15'!C12)</f>
        <v/>
      </c>
      <c r="I23" s="17" t="str">
        <f>IF('15'!C13="","",'15'!C13)</f>
        <v/>
      </c>
      <c r="J23" s="17" t="str">
        <f>IF('15'!C14="","",'15'!C14)</f>
        <v/>
      </c>
      <c r="K23" s="17" t="str">
        <f>IF('15'!C9="ethanol","","not ethanol")</f>
        <v/>
      </c>
      <c r="L23" s="33" t="e">
        <f t="shared" si="4"/>
        <v>#DIV/0!</v>
      </c>
      <c r="M23" s="30">
        <f>IF(K23="",Ranges!$H$10,"")</f>
        <v>0.04</v>
      </c>
      <c r="N23" s="30" t="e">
        <f t="shared" si="6"/>
        <v>#DIV/0!</v>
      </c>
      <c r="O23" s="38"/>
      <c r="P23" s="38"/>
      <c r="Q23" s="38"/>
      <c r="R23" s="38"/>
    </row>
    <row r="24" spans="1:18" x14ac:dyDescent="0.55000000000000004">
      <c r="A24" s="1">
        <v>16</v>
      </c>
      <c r="B24" s="1" t="str">
        <f t="shared" si="0"/>
        <v/>
      </c>
      <c r="C24" s="1" t="str">
        <f t="shared" si="1"/>
        <v/>
      </c>
      <c r="D24" s="1" t="str">
        <f t="shared" si="2"/>
        <v/>
      </c>
      <c r="E24" s="1" t="str">
        <f t="shared" si="3"/>
        <v/>
      </c>
      <c r="F24" s="1" t="str">
        <f t="shared" si="5"/>
        <v/>
      </c>
      <c r="G24" s="17" t="str">
        <f>IF('16'!C11="","",'16'!C11)</f>
        <v/>
      </c>
      <c r="H24" s="17" t="str">
        <f>IF('16'!C12="","",'16'!C12)</f>
        <v/>
      </c>
      <c r="I24" s="17" t="str">
        <f>IF('16'!C13="","",'16'!C13)</f>
        <v/>
      </c>
      <c r="J24" s="17" t="str">
        <f>IF('16'!C14="","",'16'!C14)</f>
        <v/>
      </c>
      <c r="K24" s="17" t="str">
        <f>IF('16'!C9="ethanol","","not ethanol")</f>
        <v/>
      </c>
      <c r="L24" s="33" t="e">
        <f t="shared" si="4"/>
        <v>#DIV/0!</v>
      </c>
      <c r="M24" s="30">
        <f>IF(K24="",Ranges!$H$10,"")</f>
        <v>0.04</v>
      </c>
      <c r="N24" s="30" t="e">
        <f t="shared" si="6"/>
        <v>#DIV/0!</v>
      </c>
      <c r="O24" s="38"/>
      <c r="P24" s="38"/>
      <c r="Q24" s="38"/>
      <c r="R24" s="38"/>
    </row>
    <row r="25" spans="1:18" x14ac:dyDescent="0.55000000000000004">
      <c r="A25" s="1">
        <v>17</v>
      </c>
      <c r="B25" s="1" t="str">
        <f t="shared" si="0"/>
        <v/>
      </c>
      <c r="C25" s="1" t="str">
        <f t="shared" si="1"/>
        <v/>
      </c>
      <c r="D25" s="1" t="str">
        <f t="shared" si="2"/>
        <v/>
      </c>
      <c r="E25" s="1" t="str">
        <f t="shared" si="3"/>
        <v/>
      </c>
      <c r="F25" s="1" t="str">
        <f t="shared" si="5"/>
        <v/>
      </c>
      <c r="G25" s="17" t="str">
        <f>IF('17'!C11="","",'17'!C11)</f>
        <v/>
      </c>
      <c r="H25" s="17" t="str">
        <f>IF('17'!C12="","",'17'!C12)</f>
        <v/>
      </c>
      <c r="I25" s="17" t="str">
        <f>IF('17'!C13="","",'17'!C13)</f>
        <v/>
      </c>
      <c r="J25" s="17" t="str">
        <f>IF('17'!C14="","",'17'!C14)</f>
        <v/>
      </c>
      <c r="K25" s="17" t="str">
        <f>IF('17'!C9="ethanol","","not ethanol")</f>
        <v/>
      </c>
      <c r="L25" s="33" t="e">
        <f t="shared" si="4"/>
        <v>#DIV/0!</v>
      </c>
      <c r="M25" s="30">
        <f>IF(K25="",Ranges!$H$10,"")</f>
        <v>0.04</v>
      </c>
      <c r="N25" s="30" t="e">
        <f t="shared" si="6"/>
        <v>#DIV/0!</v>
      </c>
      <c r="O25" s="38"/>
      <c r="P25" s="38"/>
      <c r="Q25" s="38"/>
      <c r="R25" s="38"/>
    </row>
    <row r="26" spans="1:18" x14ac:dyDescent="0.55000000000000004">
      <c r="A26" s="1">
        <v>18</v>
      </c>
      <c r="B26" s="1" t="str">
        <f t="shared" si="0"/>
        <v/>
      </c>
      <c r="C26" s="1" t="str">
        <f t="shared" si="1"/>
        <v/>
      </c>
      <c r="D26" s="1" t="str">
        <f t="shared" si="2"/>
        <v/>
      </c>
      <c r="E26" s="1" t="str">
        <f t="shared" si="3"/>
        <v/>
      </c>
      <c r="F26" s="1" t="str">
        <f t="shared" si="5"/>
        <v/>
      </c>
      <c r="G26" s="17" t="str">
        <f>IF('18'!C11="","",'18'!C11)</f>
        <v/>
      </c>
      <c r="H26" s="17" t="str">
        <f>IF('18'!C12="","",'18'!C12)</f>
        <v/>
      </c>
      <c r="I26" s="17" t="str">
        <f>IF('18'!C13="","",'18'!C13)</f>
        <v/>
      </c>
      <c r="J26" s="17" t="str">
        <f>IF('18'!C14="","",'18'!C14)</f>
        <v/>
      </c>
      <c r="K26" s="17" t="str">
        <f>IF('18'!C9="ethanol","","not ethanol")</f>
        <v/>
      </c>
      <c r="L26" s="33" t="e">
        <f t="shared" si="4"/>
        <v>#DIV/0!</v>
      </c>
      <c r="M26" s="30">
        <f>IF(K26="",Ranges!$H$10,"")</f>
        <v>0.04</v>
      </c>
      <c r="N26" s="30" t="e">
        <f t="shared" si="6"/>
        <v>#DIV/0!</v>
      </c>
      <c r="O26" s="38"/>
      <c r="P26" s="38"/>
      <c r="Q26" s="38"/>
      <c r="R26" s="38"/>
    </row>
    <row r="27" spans="1:18" x14ac:dyDescent="0.55000000000000004">
      <c r="A27" s="1">
        <v>19</v>
      </c>
      <c r="B27" s="1" t="str">
        <f t="shared" si="0"/>
        <v/>
      </c>
      <c r="C27" s="1" t="str">
        <f t="shared" si="1"/>
        <v/>
      </c>
      <c r="D27" s="1" t="str">
        <f t="shared" si="2"/>
        <v/>
      </c>
      <c r="E27" s="1" t="str">
        <f t="shared" si="3"/>
        <v/>
      </c>
      <c r="F27" s="1" t="str">
        <f t="shared" si="5"/>
        <v/>
      </c>
      <c r="G27" s="17" t="str">
        <f>IF('19'!C11="","",'19'!C11)</f>
        <v/>
      </c>
      <c r="H27" s="17" t="str">
        <f>IF('19'!C12="","",'19'!C12)</f>
        <v/>
      </c>
      <c r="I27" s="17" t="str">
        <f>IF('19'!C13="","",'19'!C13)</f>
        <v/>
      </c>
      <c r="J27" s="17" t="str">
        <f>IF('19'!C14="","",'19'!C14)</f>
        <v/>
      </c>
      <c r="K27" s="17" t="str">
        <f>IF('19'!C9="ethanol","","not ethanol")</f>
        <v/>
      </c>
      <c r="L27" s="33" t="e">
        <f t="shared" si="4"/>
        <v>#DIV/0!</v>
      </c>
      <c r="M27" s="30">
        <f>IF(K27="",Ranges!$H$10,"")</f>
        <v>0.04</v>
      </c>
      <c r="N27" s="30" t="e">
        <f t="shared" si="6"/>
        <v>#DIV/0!</v>
      </c>
      <c r="O27" s="38"/>
      <c r="P27" s="38"/>
      <c r="Q27" s="38"/>
      <c r="R27" s="38"/>
    </row>
    <row r="28" spans="1:18" x14ac:dyDescent="0.55000000000000004">
      <c r="A28" s="1">
        <v>20</v>
      </c>
      <c r="B28" s="1" t="str">
        <f t="shared" si="0"/>
        <v/>
      </c>
      <c r="C28" s="1" t="str">
        <f t="shared" si="1"/>
        <v/>
      </c>
      <c r="D28" s="1" t="str">
        <f t="shared" si="2"/>
        <v/>
      </c>
      <c r="E28" s="1" t="str">
        <f t="shared" si="3"/>
        <v/>
      </c>
      <c r="F28" s="1" t="str">
        <f t="shared" si="5"/>
        <v/>
      </c>
      <c r="G28" s="17" t="str">
        <f>IF('20'!C11="","",'20'!C11)</f>
        <v/>
      </c>
      <c r="H28" s="17" t="str">
        <f>IF('20'!C12="","",'20'!C12)</f>
        <v/>
      </c>
      <c r="I28" s="17" t="str">
        <f>IF('20'!C13="","",'20'!C13)</f>
        <v/>
      </c>
      <c r="J28" s="17" t="str">
        <f>IF('20'!C14="","",'20'!C14)</f>
        <v/>
      </c>
      <c r="K28" s="17" t="str">
        <f>IF('20'!C9="ethanol","","not ethanol")</f>
        <v/>
      </c>
      <c r="L28" s="33" t="e">
        <f t="shared" si="4"/>
        <v>#DIV/0!</v>
      </c>
      <c r="M28" s="30">
        <f>IF(K28="",Ranges!$H$10,"")</f>
        <v>0.04</v>
      </c>
      <c r="N28" s="30" t="e">
        <f t="shared" si="6"/>
        <v>#DIV/0!</v>
      </c>
      <c r="O28" s="38"/>
      <c r="P28" s="38"/>
      <c r="Q28" s="38"/>
      <c r="R28" s="38"/>
    </row>
    <row r="29" spans="1:18" x14ac:dyDescent="0.55000000000000004">
      <c r="A29" s="1">
        <v>21</v>
      </c>
      <c r="B29" s="1" t="str">
        <f t="shared" si="0"/>
        <v/>
      </c>
      <c r="C29" s="1" t="str">
        <f t="shared" si="1"/>
        <v/>
      </c>
      <c r="D29" s="1" t="str">
        <f t="shared" si="2"/>
        <v/>
      </c>
      <c r="E29" s="1" t="str">
        <f t="shared" si="3"/>
        <v/>
      </c>
      <c r="F29" s="1" t="str">
        <f t="shared" si="5"/>
        <v/>
      </c>
      <c r="G29" s="17" t="str">
        <f>IF('21'!C11="","",'21'!C11)</f>
        <v/>
      </c>
      <c r="H29" s="17" t="str">
        <f>IF('21'!C12="","",'21'!C12)</f>
        <v/>
      </c>
      <c r="I29" s="17" t="str">
        <f>IF('21'!C13="","",'21'!C13)</f>
        <v/>
      </c>
      <c r="J29" s="17" t="str">
        <f>IF('21'!C14="","",'21'!C14)</f>
        <v/>
      </c>
      <c r="K29" s="17" t="str">
        <f>IF('21'!C9="ethanol","","not ethanol")</f>
        <v/>
      </c>
      <c r="L29" s="33" t="e">
        <f t="shared" si="4"/>
        <v>#DIV/0!</v>
      </c>
      <c r="M29" s="30">
        <f>IF(K29="",Ranges!$H$10,"")</f>
        <v>0.04</v>
      </c>
      <c r="N29" s="30" t="e">
        <f t="shared" si="6"/>
        <v>#DIV/0!</v>
      </c>
      <c r="O29" s="38"/>
      <c r="P29" s="38"/>
      <c r="Q29" s="38"/>
      <c r="R29" s="38"/>
    </row>
    <row r="30" spans="1:18" x14ac:dyDescent="0.55000000000000004">
      <c r="A30" s="1">
        <v>22</v>
      </c>
      <c r="B30" s="1" t="str">
        <f t="shared" si="0"/>
        <v/>
      </c>
      <c r="C30" s="1" t="str">
        <f t="shared" si="1"/>
        <v/>
      </c>
      <c r="D30" s="1" t="str">
        <f t="shared" si="2"/>
        <v/>
      </c>
      <c r="E30" s="1" t="str">
        <f t="shared" si="3"/>
        <v/>
      </c>
      <c r="F30" s="1" t="str">
        <f t="shared" si="5"/>
        <v/>
      </c>
      <c r="G30" s="17" t="str">
        <f>IF('22'!C11="","",'22'!C11)</f>
        <v/>
      </c>
      <c r="H30" s="17" t="str">
        <f>IF('22'!C12="","",'22'!C12)</f>
        <v/>
      </c>
      <c r="I30" s="17" t="str">
        <f>IF('22'!C13="","",'22'!C13)</f>
        <v/>
      </c>
      <c r="J30" s="17" t="str">
        <f>IF('22'!C14="","",'22'!C14)</f>
        <v/>
      </c>
      <c r="K30" s="17" t="str">
        <f>IF('22'!C9="ethanol","","not ethanol")</f>
        <v/>
      </c>
      <c r="L30" s="33" t="e">
        <f t="shared" si="4"/>
        <v>#DIV/0!</v>
      </c>
      <c r="M30" s="30">
        <f>IF(K30="",Ranges!$H$10,"")</f>
        <v>0.04</v>
      </c>
      <c r="N30" s="30" t="e">
        <f t="shared" si="6"/>
        <v>#DIV/0!</v>
      </c>
      <c r="O30" s="38"/>
      <c r="P30" s="38"/>
      <c r="Q30" s="38"/>
      <c r="R30" s="38"/>
    </row>
    <row r="31" spans="1:18" x14ac:dyDescent="0.55000000000000004">
      <c r="A31" s="1">
        <v>23</v>
      </c>
      <c r="B31" s="1" t="str">
        <f t="shared" si="0"/>
        <v/>
      </c>
      <c r="C31" s="1" t="str">
        <f t="shared" si="1"/>
        <v/>
      </c>
      <c r="D31" s="1" t="str">
        <f t="shared" si="2"/>
        <v/>
      </c>
      <c r="E31" s="1" t="str">
        <f t="shared" si="3"/>
        <v/>
      </c>
      <c r="F31" s="1" t="str">
        <f t="shared" si="5"/>
        <v/>
      </c>
      <c r="G31" s="17" t="str">
        <f>IF('23'!C11="","",'23'!C11)</f>
        <v/>
      </c>
      <c r="H31" s="17" t="str">
        <f>IF('23'!C12="","",'23'!C12)</f>
        <v/>
      </c>
      <c r="I31" s="17" t="str">
        <f>IF('23'!C13="","",'23'!C13)</f>
        <v/>
      </c>
      <c r="J31" s="17" t="str">
        <f>IF('23'!C14="","",'23'!C14)</f>
        <v/>
      </c>
      <c r="K31" s="17" t="str">
        <f>IF('23'!C9="ethanol","","not ethanol")</f>
        <v/>
      </c>
      <c r="L31" s="33" t="e">
        <f t="shared" si="4"/>
        <v>#DIV/0!</v>
      </c>
      <c r="M31" s="30">
        <f>IF(K31="",Ranges!$H$10,"")</f>
        <v>0.04</v>
      </c>
      <c r="N31" s="30" t="e">
        <f t="shared" si="6"/>
        <v>#DIV/0!</v>
      </c>
      <c r="O31" s="38"/>
      <c r="P31" s="38"/>
      <c r="Q31" s="38"/>
      <c r="R31" s="38"/>
    </row>
    <row r="32" spans="1:18" x14ac:dyDescent="0.55000000000000004">
      <c r="A32" s="1">
        <v>24</v>
      </c>
      <c r="B32" s="1" t="str">
        <f t="shared" si="0"/>
        <v/>
      </c>
      <c r="C32" s="1" t="str">
        <f t="shared" si="1"/>
        <v/>
      </c>
      <c r="D32" s="1" t="str">
        <f t="shared" si="2"/>
        <v/>
      </c>
      <c r="E32" s="1" t="str">
        <f t="shared" si="3"/>
        <v/>
      </c>
      <c r="F32" s="1" t="str">
        <f t="shared" si="5"/>
        <v/>
      </c>
      <c r="G32" s="17" t="str">
        <f>IF('24'!C11="","",'24'!C11)</f>
        <v/>
      </c>
      <c r="H32" s="17" t="str">
        <f>IF('24'!C12="","",'24'!C12)</f>
        <v/>
      </c>
      <c r="I32" s="17" t="str">
        <f>IF('24'!C13="","",'24'!C13)</f>
        <v/>
      </c>
      <c r="J32" s="17" t="str">
        <f>IF('24'!C14="","",'24'!C14)</f>
        <v/>
      </c>
      <c r="K32" s="17" t="str">
        <f>IF('24'!C9="ethanol","","not ethanol")</f>
        <v/>
      </c>
      <c r="L32" s="33" t="e">
        <f t="shared" si="4"/>
        <v>#DIV/0!</v>
      </c>
      <c r="M32" s="30">
        <f>IF(K32="",Ranges!$H$10,"")</f>
        <v>0.04</v>
      </c>
      <c r="N32" s="30" t="e">
        <f t="shared" si="6"/>
        <v>#DIV/0!</v>
      </c>
      <c r="O32" s="38"/>
      <c r="P32" s="38"/>
      <c r="Q32" s="38"/>
      <c r="R32" s="38"/>
    </row>
    <row r="33" spans="1:18" x14ac:dyDescent="0.55000000000000004">
      <c r="A33" s="1">
        <v>25</v>
      </c>
      <c r="B33" s="1" t="str">
        <f t="shared" si="0"/>
        <v/>
      </c>
      <c r="C33" s="1" t="str">
        <f t="shared" si="1"/>
        <v/>
      </c>
      <c r="D33" s="1" t="str">
        <f t="shared" si="2"/>
        <v/>
      </c>
      <c r="E33" s="1" t="str">
        <f t="shared" si="3"/>
        <v/>
      </c>
      <c r="F33" s="1" t="str">
        <f t="shared" si="5"/>
        <v/>
      </c>
      <c r="G33" s="17" t="str">
        <f>IF('25'!C11="","",'25'!C11)</f>
        <v/>
      </c>
      <c r="H33" s="17" t="str">
        <f>IF('25'!C12="","",'25'!C12)</f>
        <v/>
      </c>
      <c r="I33" s="17" t="str">
        <f>IF('25'!C13="","",'25'!C13)</f>
        <v/>
      </c>
      <c r="J33" s="17" t="str">
        <f>IF('25'!C14="","",'25'!C14)</f>
        <v/>
      </c>
      <c r="K33" s="17" t="str">
        <f>IF('25'!C9="ethanol","","not ethanol")</f>
        <v/>
      </c>
      <c r="L33" s="33" t="e">
        <f t="shared" si="4"/>
        <v>#DIV/0!</v>
      </c>
      <c r="M33" s="30">
        <f>IF(K33="",Ranges!$H$10,"")</f>
        <v>0.04</v>
      </c>
      <c r="N33" s="30" t="e">
        <f t="shared" si="6"/>
        <v>#DIV/0!</v>
      </c>
      <c r="O33" s="38"/>
      <c r="P33" s="38"/>
      <c r="Q33" s="38"/>
      <c r="R33" s="38"/>
    </row>
    <row r="34" spans="1:18" x14ac:dyDescent="0.55000000000000004">
      <c r="A34" s="1">
        <v>26</v>
      </c>
      <c r="B34" s="1" t="str">
        <f t="shared" si="0"/>
        <v/>
      </c>
      <c r="C34" s="1" t="str">
        <f t="shared" si="1"/>
        <v/>
      </c>
      <c r="D34" s="1" t="str">
        <f t="shared" si="2"/>
        <v/>
      </c>
      <c r="E34" s="1" t="str">
        <f t="shared" si="3"/>
        <v/>
      </c>
      <c r="F34" s="1" t="str">
        <f t="shared" si="5"/>
        <v/>
      </c>
      <c r="G34" s="17" t="str">
        <f>IF('26'!C11="","",'26'!C11)</f>
        <v/>
      </c>
      <c r="H34" s="17" t="str">
        <f>IF('26'!C12="","",'26'!C12)</f>
        <v/>
      </c>
      <c r="I34" s="17" t="str">
        <f>IF('26'!C13="","",'26'!C13)</f>
        <v/>
      </c>
      <c r="J34" s="17" t="str">
        <f>IF('26'!C14="","",'26'!C14)</f>
        <v/>
      </c>
      <c r="K34" s="17" t="str">
        <f>IF('26'!C9="ethanol","","not ethanol")</f>
        <v/>
      </c>
      <c r="L34" s="33" t="e">
        <f t="shared" si="4"/>
        <v>#DIV/0!</v>
      </c>
      <c r="M34" s="30">
        <f>IF(K34="",Ranges!$H$10,"")</f>
        <v>0.04</v>
      </c>
      <c r="N34" s="30" t="e">
        <f t="shared" si="6"/>
        <v>#DIV/0!</v>
      </c>
      <c r="O34" s="38"/>
      <c r="P34" s="38"/>
      <c r="Q34" s="38"/>
      <c r="R34" s="38"/>
    </row>
    <row r="35" spans="1:18" x14ac:dyDescent="0.55000000000000004">
      <c r="A35" s="1">
        <v>27</v>
      </c>
      <c r="B35" s="1" t="str">
        <f t="shared" si="0"/>
        <v/>
      </c>
      <c r="C35" s="1" t="str">
        <f t="shared" si="1"/>
        <v/>
      </c>
      <c r="D35" s="1" t="str">
        <f t="shared" si="2"/>
        <v/>
      </c>
      <c r="E35" s="1" t="str">
        <f t="shared" si="3"/>
        <v/>
      </c>
      <c r="F35" s="1" t="str">
        <f t="shared" si="5"/>
        <v/>
      </c>
      <c r="G35" s="17" t="str">
        <f>IF('27'!C11="","",'27'!C11)</f>
        <v/>
      </c>
      <c r="H35" s="17" t="str">
        <f>IF('27'!C12="","",'27'!C12)</f>
        <v/>
      </c>
      <c r="I35" s="17" t="str">
        <f>IF('27'!C13="","",'27'!C13)</f>
        <v/>
      </c>
      <c r="J35" s="17" t="str">
        <f>IF('27'!C14="","",'27'!C14)</f>
        <v/>
      </c>
      <c r="K35" s="17" t="str">
        <f>IF('27'!C9="ethanol","","not ethanol")</f>
        <v/>
      </c>
      <c r="L35" s="33" t="e">
        <f t="shared" si="4"/>
        <v>#DIV/0!</v>
      </c>
      <c r="M35" s="30">
        <f>IF(K35="",Ranges!$H$10,"")</f>
        <v>0.04</v>
      </c>
      <c r="N35" s="30" t="e">
        <f t="shared" si="6"/>
        <v>#DIV/0!</v>
      </c>
      <c r="O35" s="38"/>
      <c r="P35" s="38"/>
      <c r="Q35" s="38"/>
      <c r="R35" s="38"/>
    </row>
    <row r="36" spans="1:18" x14ac:dyDescent="0.55000000000000004">
      <c r="A36" s="1">
        <v>28</v>
      </c>
      <c r="B36" s="1" t="str">
        <f t="shared" si="0"/>
        <v/>
      </c>
      <c r="C36" s="1" t="str">
        <f t="shared" si="1"/>
        <v/>
      </c>
      <c r="D36" s="1" t="str">
        <f t="shared" si="2"/>
        <v/>
      </c>
      <c r="E36" s="1" t="str">
        <f t="shared" si="3"/>
        <v/>
      </c>
      <c r="F36" s="1" t="str">
        <f t="shared" si="5"/>
        <v/>
      </c>
      <c r="G36" s="17" t="str">
        <f>IF('28'!C11="","",'28'!C11)</f>
        <v/>
      </c>
      <c r="H36" s="17" t="str">
        <f>IF('28'!C12="","",'28'!C12)</f>
        <v/>
      </c>
      <c r="I36" s="17" t="str">
        <f>IF('28'!C13="","",'28'!C13)</f>
        <v/>
      </c>
      <c r="J36" s="17" t="str">
        <f>IF('28'!C14="","",'28'!C14)</f>
        <v/>
      </c>
      <c r="K36" s="17" t="str">
        <f>IF('28'!C9="ethanol","","not ethanol")</f>
        <v/>
      </c>
      <c r="L36" s="33" t="e">
        <f t="shared" si="4"/>
        <v>#DIV/0!</v>
      </c>
      <c r="M36" s="30">
        <f>IF(K36="",Ranges!$H$10,"")</f>
        <v>0.04</v>
      </c>
      <c r="N36" s="30" t="e">
        <f t="shared" si="6"/>
        <v>#DIV/0!</v>
      </c>
      <c r="O36" s="38"/>
      <c r="P36" s="38"/>
      <c r="Q36" s="38"/>
      <c r="R36" s="38"/>
    </row>
    <row r="37" spans="1:18" x14ac:dyDescent="0.55000000000000004">
      <c r="A37" s="1">
        <v>29</v>
      </c>
      <c r="B37" s="1" t="str">
        <f t="shared" si="0"/>
        <v/>
      </c>
      <c r="C37" s="1" t="str">
        <f t="shared" si="1"/>
        <v/>
      </c>
      <c r="D37" s="1" t="str">
        <f t="shared" si="2"/>
        <v/>
      </c>
      <c r="E37" s="1" t="str">
        <f t="shared" si="3"/>
        <v/>
      </c>
      <c r="F37" s="1" t="str">
        <f t="shared" si="5"/>
        <v/>
      </c>
      <c r="G37" s="17" t="str">
        <f>IF('29'!C11="","",'29'!C11)</f>
        <v/>
      </c>
      <c r="H37" s="17" t="str">
        <f>IF('29'!C12="","",'29'!C12)</f>
        <v/>
      </c>
      <c r="I37" s="17" t="str">
        <f>IF('29'!C13="","",'29'!C13)</f>
        <v/>
      </c>
      <c r="J37" s="17" t="str">
        <f>IF('29'!C14="","",'29'!C14)</f>
        <v/>
      </c>
      <c r="K37" s="17" t="str">
        <f>IF('29'!C9="ethanol","","not ethanol")</f>
        <v/>
      </c>
      <c r="L37" s="33" t="e">
        <f t="shared" si="4"/>
        <v>#DIV/0!</v>
      </c>
      <c r="M37" s="30">
        <f>IF(K37="",Ranges!$H$10,"")</f>
        <v>0.04</v>
      </c>
      <c r="N37" s="30" t="e">
        <f t="shared" si="6"/>
        <v>#DIV/0!</v>
      </c>
      <c r="O37" s="38"/>
      <c r="P37" s="38"/>
      <c r="Q37" s="38"/>
      <c r="R37" s="38"/>
    </row>
    <row r="38" spans="1:18" x14ac:dyDescent="0.55000000000000004">
      <c r="A38" s="1">
        <v>30</v>
      </c>
      <c r="B38" s="1" t="str">
        <f t="shared" si="0"/>
        <v/>
      </c>
      <c r="C38" s="1" t="str">
        <f t="shared" si="1"/>
        <v/>
      </c>
      <c r="D38" s="1" t="str">
        <f t="shared" si="2"/>
        <v/>
      </c>
      <c r="E38" s="1" t="str">
        <f t="shared" si="3"/>
        <v/>
      </c>
      <c r="F38" s="1" t="str">
        <f t="shared" si="5"/>
        <v/>
      </c>
      <c r="G38" s="17" t="str">
        <f>IF('30'!C11="","",'30'!C11)</f>
        <v/>
      </c>
      <c r="H38" s="17" t="str">
        <f>IF('30'!C12="","",'30'!C12)</f>
        <v/>
      </c>
      <c r="I38" s="17" t="str">
        <f>IF('30'!C13="","",'30'!C13)</f>
        <v/>
      </c>
      <c r="J38" s="17" t="str">
        <f>IF('30'!C14="","",'30'!C14)</f>
        <v/>
      </c>
      <c r="K38" s="17" t="str">
        <f>IF('30'!C9="ethanol","","not ethanol")</f>
        <v/>
      </c>
      <c r="L38" s="33" t="e">
        <f t="shared" si="4"/>
        <v>#DIV/0!</v>
      </c>
      <c r="M38" s="30">
        <f>IF(K38="",Ranges!$H$10,"")</f>
        <v>0.04</v>
      </c>
      <c r="N38" s="30" t="e">
        <f t="shared" si="6"/>
        <v>#DIV/0!</v>
      </c>
      <c r="O38" s="38"/>
      <c r="P38" s="38"/>
      <c r="Q38" s="38"/>
      <c r="R38" s="38"/>
    </row>
    <row r="39" spans="1:18" x14ac:dyDescent="0.55000000000000004">
      <c r="A39" s="1">
        <v>31</v>
      </c>
      <c r="B39" s="1" t="str">
        <f t="shared" si="0"/>
        <v/>
      </c>
      <c r="C39" s="1" t="str">
        <f t="shared" si="1"/>
        <v/>
      </c>
      <c r="D39" s="1" t="str">
        <f t="shared" si="2"/>
        <v/>
      </c>
      <c r="E39" s="1" t="str">
        <f t="shared" si="3"/>
        <v/>
      </c>
      <c r="F39" s="1" t="str">
        <f t="shared" si="5"/>
        <v/>
      </c>
      <c r="G39" s="17" t="str">
        <f>IF('31'!C11="","",'31'!C11)</f>
        <v/>
      </c>
      <c r="H39" s="17" t="str">
        <f>IF('31'!C12="","",'31'!C12)</f>
        <v/>
      </c>
      <c r="I39" s="17" t="str">
        <f>IF('31'!C13="","",'31'!C13)</f>
        <v/>
      </c>
      <c r="J39" s="17" t="str">
        <f>IF('31'!C14="","",'31'!C14)</f>
        <v/>
      </c>
      <c r="K39" s="17" t="str">
        <f>IF('31'!C9="ethanol","","not ethanol")</f>
        <v/>
      </c>
      <c r="L39" s="33" t="e">
        <f t="shared" si="4"/>
        <v>#DIV/0!</v>
      </c>
      <c r="M39" s="30">
        <f>IF(K39="",Ranges!$H$10,"")</f>
        <v>0.04</v>
      </c>
      <c r="N39" s="30" t="e">
        <f t="shared" si="6"/>
        <v>#DIV/0!</v>
      </c>
      <c r="O39" s="38"/>
      <c r="P39" s="38"/>
      <c r="Q39" s="38"/>
      <c r="R39" s="38"/>
    </row>
    <row r="40" spans="1:18" x14ac:dyDescent="0.55000000000000004">
      <c r="A40" s="1">
        <v>32</v>
      </c>
      <c r="B40" s="1" t="str">
        <f t="shared" si="0"/>
        <v/>
      </c>
      <c r="C40" s="1" t="str">
        <f t="shared" si="1"/>
        <v/>
      </c>
      <c r="D40" s="1" t="str">
        <f t="shared" si="2"/>
        <v/>
      </c>
      <c r="E40" s="1" t="str">
        <f t="shared" si="3"/>
        <v/>
      </c>
      <c r="F40" s="1" t="str">
        <f t="shared" si="5"/>
        <v/>
      </c>
      <c r="G40" s="17" t="str">
        <f>IF('32'!C11="","",'32'!C11)</f>
        <v/>
      </c>
      <c r="H40" s="17" t="str">
        <f>IF('32'!C12="","",'32'!C12)</f>
        <v/>
      </c>
      <c r="I40" s="17" t="str">
        <f>IF('32'!C13="","",'32'!C13)</f>
        <v/>
      </c>
      <c r="J40" s="17" t="str">
        <f>IF('32'!C14="","",'32'!C14)</f>
        <v/>
      </c>
      <c r="K40" s="17" t="str">
        <f>IF('32'!C9="ethanol","","not ethanol")</f>
        <v/>
      </c>
      <c r="L40" s="33" t="e">
        <f t="shared" si="4"/>
        <v>#DIV/0!</v>
      </c>
      <c r="M40" s="30">
        <f>IF(K40="",Ranges!$H$10,"")</f>
        <v>0.04</v>
      </c>
      <c r="N40" s="30" t="e">
        <f t="shared" si="6"/>
        <v>#DIV/0!</v>
      </c>
      <c r="O40" s="38"/>
      <c r="P40" s="38"/>
      <c r="Q40" s="38"/>
      <c r="R40" s="38"/>
    </row>
    <row r="41" spans="1:18" x14ac:dyDescent="0.55000000000000004">
      <c r="A41" s="1">
        <v>33</v>
      </c>
      <c r="B41" s="1" t="str">
        <f t="shared" ref="B41:B72" si="7">IF(OR(MIN($G41:$J41)&lt;0.01,$K41="not ethanol"),"",G41)</f>
        <v/>
      </c>
      <c r="C41" s="1" t="str">
        <f t="shared" ref="C41:C72" si="8">IF(OR(MIN($G41:$J41)&lt;0.01,$K41="not ethanol"),"",H41)</f>
        <v/>
      </c>
      <c r="D41" s="1" t="str">
        <f t="shared" ref="D41:D72" si="9">IF(OR(MIN($G41:$J41)&lt;0.01,$K41="not ethanol"),"",I41)</f>
        <v/>
      </c>
      <c r="E41" s="1" t="str">
        <f t="shared" ref="E41:E72" si="10">IF(OR(MIN($G41:$J41)&lt;0.01,$K41="not ethanol"),"",J41)</f>
        <v/>
      </c>
      <c r="F41" s="1" t="str">
        <f t="shared" si="5"/>
        <v/>
      </c>
      <c r="G41" s="17" t="str">
        <f>IF('33'!C11="","",'33'!C11)</f>
        <v/>
      </c>
      <c r="H41" s="17" t="str">
        <f>IF('33'!C12="","",'33'!C12)</f>
        <v/>
      </c>
      <c r="I41" s="17" t="str">
        <f>IF('33'!C13="","",'33'!C13)</f>
        <v/>
      </c>
      <c r="J41" s="17" t="str">
        <f>IF('33'!C14="","",'33'!C14)</f>
        <v/>
      </c>
      <c r="K41" s="17" t="str">
        <f>IF('33'!C9="ethanol","","not ethanol")</f>
        <v/>
      </c>
      <c r="L41" s="33" t="e">
        <f t="shared" ref="L41:L72" si="11">AVERAGE(G41:J41)</f>
        <v>#DIV/0!</v>
      </c>
      <c r="M41" s="30">
        <f>IF(K41="",Ranges!$H$10,"")</f>
        <v>0.04</v>
      </c>
      <c r="N41" s="30" t="e">
        <f t="shared" si="6"/>
        <v>#DIV/0!</v>
      </c>
      <c r="O41" s="38"/>
      <c r="P41" s="38"/>
      <c r="Q41" s="38"/>
      <c r="R41" s="38"/>
    </row>
    <row r="42" spans="1:18" x14ac:dyDescent="0.55000000000000004">
      <c r="A42" s="1">
        <v>34</v>
      </c>
      <c r="B42" s="1" t="str">
        <f t="shared" si="7"/>
        <v/>
      </c>
      <c r="C42" s="1" t="str">
        <f t="shared" si="8"/>
        <v/>
      </c>
      <c r="D42" s="1" t="str">
        <f t="shared" si="9"/>
        <v/>
      </c>
      <c r="E42" s="1" t="str">
        <f t="shared" si="10"/>
        <v/>
      </c>
      <c r="F42" s="1" t="str">
        <f t="shared" si="5"/>
        <v/>
      </c>
      <c r="G42" s="17" t="str">
        <f>IF('34'!C11="","",'34'!C11)</f>
        <v/>
      </c>
      <c r="H42" s="17" t="str">
        <f>IF('34'!C12="","",'34'!C12)</f>
        <v/>
      </c>
      <c r="I42" s="17" t="str">
        <f>IF('34'!C13="","",'34'!C13)</f>
        <v/>
      </c>
      <c r="J42" s="17" t="str">
        <f>IF('34'!C14="","",'34'!C14)</f>
        <v/>
      </c>
      <c r="K42" s="17" t="str">
        <f>IF('34'!C9="ethanol","","not ethanol")</f>
        <v/>
      </c>
      <c r="L42" s="33" t="e">
        <f t="shared" si="11"/>
        <v>#DIV/0!</v>
      </c>
      <c r="M42" s="30">
        <f>IF(K42="",Ranges!$H$10,"")</f>
        <v>0.04</v>
      </c>
      <c r="N42" s="30" t="e">
        <f t="shared" si="6"/>
        <v>#DIV/0!</v>
      </c>
      <c r="O42" s="38"/>
      <c r="P42" s="38"/>
      <c r="Q42" s="38"/>
      <c r="R42" s="38"/>
    </row>
    <row r="43" spans="1:18" x14ac:dyDescent="0.55000000000000004">
      <c r="A43" s="1">
        <v>35</v>
      </c>
      <c r="B43" s="1" t="str">
        <f t="shared" si="7"/>
        <v/>
      </c>
      <c r="C43" s="1" t="str">
        <f t="shared" si="8"/>
        <v/>
      </c>
      <c r="D43" s="1" t="str">
        <f t="shared" si="9"/>
        <v/>
      </c>
      <c r="E43" s="1" t="str">
        <f t="shared" si="10"/>
        <v/>
      </c>
      <c r="F43" s="1" t="str">
        <f t="shared" si="5"/>
        <v/>
      </c>
      <c r="G43" s="17" t="str">
        <f>IF('35'!C11="","",'35'!C11)</f>
        <v/>
      </c>
      <c r="H43" s="17" t="str">
        <f>IF('35'!C12="","",'35'!C12)</f>
        <v/>
      </c>
      <c r="I43" s="17" t="str">
        <f>IF('35'!C13="","",'35'!C13)</f>
        <v/>
      </c>
      <c r="J43" s="17" t="str">
        <f>IF('35'!C14="","",'35'!C14)</f>
        <v/>
      </c>
      <c r="K43" s="17" t="str">
        <f>IF('35'!C9="ethanol","","not ethanol")</f>
        <v/>
      </c>
      <c r="L43" s="33" t="e">
        <f t="shared" si="11"/>
        <v>#DIV/0!</v>
      </c>
      <c r="M43" s="30">
        <f>IF(K43="",Ranges!$H$10,"")</f>
        <v>0.04</v>
      </c>
      <c r="N43" s="30" t="e">
        <f t="shared" si="6"/>
        <v>#DIV/0!</v>
      </c>
      <c r="O43" s="38"/>
      <c r="P43" s="38"/>
      <c r="Q43" s="38"/>
      <c r="R43" s="38"/>
    </row>
    <row r="44" spans="1:18" x14ac:dyDescent="0.55000000000000004">
      <c r="A44" s="1">
        <v>36</v>
      </c>
      <c r="B44" s="1" t="str">
        <f t="shared" si="7"/>
        <v/>
      </c>
      <c r="C44" s="1" t="str">
        <f t="shared" si="8"/>
        <v/>
      </c>
      <c r="D44" s="1" t="str">
        <f t="shared" si="9"/>
        <v/>
      </c>
      <c r="E44" s="1" t="str">
        <f t="shared" si="10"/>
        <v/>
      </c>
      <c r="F44" s="1" t="str">
        <f t="shared" si="5"/>
        <v/>
      </c>
      <c r="G44" s="17" t="str">
        <f>IF('36'!C11="","",'36'!C11)</f>
        <v/>
      </c>
      <c r="H44" s="17" t="str">
        <f>IF('36'!C12="","",'36'!C12)</f>
        <v/>
      </c>
      <c r="I44" s="17" t="str">
        <f>IF('36'!C13="","",'36'!C13)</f>
        <v/>
      </c>
      <c r="J44" s="17" t="str">
        <f>IF('36'!C14="","",'36'!C14)</f>
        <v/>
      </c>
      <c r="K44" s="17" t="str">
        <f>IF('36'!C9="ethanol","","not ethanol")</f>
        <v/>
      </c>
      <c r="L44" s="33" t="e">
        <f t="shared" si="11"/>
        <v>#DIV/0!</v>
      </c>
      <c r="M44" s="30">
        <f>IF(K44="",Ranges!$H$10,"")</f>
        <v>0.04</v>
      </c>
      <c r="N44" s="30" t="e">
        <f t="shared" si="6"/>
        <v>#DIV/0!</v>
      </c>
      <c r="O44" s="38"/>
      <c r="P44" s="38"/>
      <c r="Q44" s="38"/>
      <c r="R44" s="38"/>
    </row>
    <row r="45" spans="1:18" x14ac:dyDescent="0.55000000000000004">
      <c r="A45" s="1">
        <v>37</v>
      </c>
      <c r="B45" s="1" t="str">
        <f t="shared" si="7"/>
        <v/>
      </c>
      <c r="C45" s="1" t="str">
        <f t="shared" si="8"/>
        <v/>
      </c>
      <c r="D45" s="1" t="str">
        <f t="shared" si="9"/>
        <v/>
      </c>
      <c r="E45" s="1" t="str">
        <f t="shared" si="10"/>
        <v/>
      </c>
      <c r="F45" s="1" t="str">
        <f t="shared" si="5"/>
        <v/>
      </c>
      <c r="G45" s="17" t="str">
        <f>IF('37'!C11="","",'37'!C11)</f>
        <v/>
      </c>
      <c r="H45" s="17" t="str">
        <f>IF('37'!C12="","",'37'!C12)</f>
        <v/>
      </c>
      <c r="I45" s="17" t="str">
        <f>IF('37'!C13="","",'37'!C13)</f>
        <v/>
      </c>
      <c r="J45" s="17" t="str">
        <f>IF('37'!C14="","",'37'!C14)</f>
        <v/>
      </c>
      <c r="K45" s="17" t="str">
        <f>IF('37'!C9="ethanol","","not ethanol")</f>
        <v/>
      </c>
      <c r="L45" s="33" t="e">
        <f t="shared" si="11"/>
        <v>#DIV/0!</v>
      </c>
      <c r="M45" s="30">
        <f>IF(K45="",Ranges!$H$10,"")</f>
        <v>0.04</v>
      </c>
      <c r="N45" s="30" t="e">
        <f t="shared" si="6"/>
        <v>#DIV/0!</v>
      </c>
      <c r="O45" s="38"/>
      <c r="P45" s="38"/>
      <c r="Q45" s="38"/>
      <c r="R45" s="38"/>
    </row>
    <row r="46" spans="1:18" x14ac:dyDescent="0.55000000000000004">
      <c r="A46" s="1">
        <v>38</v>
      </c>
      <c r="B46" s="1" t="str">
        <f t="shared" si="7"/>
        <v/>
      </c>
      <c r="C46" s="1" t="str">
        <f t="shared" si="8"/>
        <v/>
      </c>
      <c r="D46" s="1" t="str">
        <f t="shared" si="9"/>
        <v/>
      </c>
      <c r="E46" s="1" t="str">
        <f t="shared" si="10"/>
        <v/>
      </c>
      <c r="F46" s="1" t="str">
        <f t="shared" si="5"/>
        <v/>
      </c>
      <c r="G46" s="17" t="str">
        <f>IF('38'!C11="","",'38'!C11)</f>
        <v/>
      </c>
      <c r="H46" s="17" t="str">
        <f>IF('38'!C12="","",'38'!C12)</f>
        <v/>
      </c>
      <c r="I46" s="17" t="str">
        <f>IF('38'!C13="","",'38'!C13)</f>
        <v/>
      </c>
      <c r="J46" s="17" t="str">
        <f>IF('38'!C14="","",'38'!C14)</f>
        <v/>
      </c>
      <c r="K46" s="17" t="str">
        <f>IF('38'!C9="ethanol","","not ethanol")</f>
        <v/>
      </c>
      <c r="L46" s="33" t="e">
        <f t="shared" si="11"/>
        <v>#DIV/0!</v>
      </c>
      <c r="M46" s="30">
        <f>IF(K46="",Ranges!$H$10,"")</f>
        <v>0.04</v>
      </c>
      <c r="N46" s="30" t="e">
        <f t="shared" si="6"/>
        <v>#DIV/0!</v>
      </c>
      <c r="O46" s="38"/>
      <c r="P46" s="38"/>
      <c r="Q46" s="38"/>
      <c r="R46" s="38"/>
    </row>
    <row r="47" spans="1:18" x14ac:dyDescent="0.55000000000000004">
      <c r="A47" s="1">
        <v>39</v>
      </c>
      <c r="B47" s="1" t="str">
        <f t="shared" si="7"/>
        <v/>
      </c>
      <c r="C47" s="1" t="str">
        <f t="shared" si="8"/>
        <v/>
      </c>
      <c r="D47" s="1" t="str">
        <f t="shared" si="9"/>
        <v/>
      </c>
      <c r="E47" s="1" t="str">
        <f t="shared" si="10"/>
        <v/>
      </c>
      <c r="F47" s="1" t="str">
        <f t="shared" si="5"/>
        <v/>
      </c>
      <c r="G47" s="17" t="str">
        <f>IF('39'!C11="","",'39'!C11)</f>
        <v/>
      </c>
      <c r="H47" s="17" t="str">
        <f>IF('39'!C12="","",'39'!C12)</f>
        <v/>
      </c>
      <c r="I47" s="17" t="str">
        <f>IF('39'!C13="","",'39'!C13)</f>
        <v/>
      </c>
      <c r="J47" s="17" t="str">
        <f>IF('39'!C14="","",'39'!C14)</f>
        <v/>
      </c>
      <c r="K47" s="17" t="str">
        <f>IF('39'!C9="ethanol","","not ethanol")</f>
        <v/>
      </c>
      <c r="L47" s="33" t="e">
        <f t="shared" si="11"/>
        <v>#DIV/0!</v>
      </c>
      <c r="M47" s="30">
        <f>IF(K47="",Ranges!$H$10,"")</f>
        <v>0.04</v>
      </c>
      <c r="N47" s="30" t="e">
        <f t="shared" si="6"/>
        <v>#DIV/0!</v>
      </c>
      <c r="O47" s="38"/>
      <c r="P47" s="38"/>
      <c r="Q47" s="38"/>
      <c r="R47" s="38"/>
    </row>
    <row r="48" spans="1:18" x14ac:dyDescent="0.55000000000000004">
      <c r="A48" s="1">
        <v>40</v>
      </c>
      <c r="B48" s="1" t="str">
        <f t="shared" si="7"/>
        <v/>
      </c>
      <c r="C48" s="1" t="str">
        <f t="shared" si="8"/>
        <v/>
      </c>
      <c r="D48" s="1" t="str">
        <f t="shared" si="9"/>
        <v/>
      </c>
      <c r="E48" s="1" t="str">
        <f t="shared" si="10"/>
        <v/>
      </c>
      <c r="F48" s="1" t="str">
        <f t="shared" si="5"/>
        <v/>
      </c>
      <c r="G48" s="17" t="str">
        <f>IF('40'!C11="","",'40'!C11)</f>
        <v/>
      </c>
      <c r="H48" s="17" t="str">
        <f>IF('40'!C12="","",'40'!C12)</f>
        <v/>
      </c>
      <c r="I48" s="17" t="str">
        <f>IF('40'!C13="","",'40'!C13)</f>
        <v/>
      </c>
      <c r="J48" s="17" t="str">
        <f>IF('40'!C14="","",'40'!C14)</f>
        <v/>
      </c>
      <c r="K48" s="17" t="str">
        <f>IF('40'!C9="ethanol","","not ethanol")</f>
        <v/>
      </c>
      <c r="L48" s="33" t="e">
        <f t="shared" si="11"/>
        <v>#DIV/0!</v>
      </c>
      <c r="M48" s="30">
        <f>IF(K48="",Ranges!$H$10,"")</f>
        <v>0.04</v>
      </c>
      <c r="N48" s="30" t="e">
        <f t="shared" si="6"/>
        <v>#DIV/0!</v>
      </c>
      <c r="O48" s="38"/>
      <c r="P48" s="38"/>
      <c r="Q48" s="38"/>
      <c r="R48" s="38"/>
    </row>
    <row r="49" spans="1:18" x14ac:dyDescent="0.55000000000000004">
      <c r="A49" s="1">
        <v>41</v>
      </c>
      <c r="B49" s="1" t="str">
        <f t="shared" si="7"/>
        <v/>
      </c>
      <c r="C49" s="1" t="str">
        <f t="shared" si="8"/>
        <v/>
      </c>
      <c r="D49" s="1" t="str">
        <f t="shared" si="9"/>
        <v/>
      </c>
      <c r="E49" s="1" t="str">
        <f t="shared" si="10"/>
        <v/>
      </c>
      <c r="F49" s="1" t="str">
        <f t="shared" si="5"/>
        <v/>
      </c>
      <c r="G49" s="17" t="str">
        <f>IF('41'!C11="","",'41'!C11)</f>
        <v/>
      </c>
      <c r="H49" s="17" t="str">
        <f>IF('41'!C12="","",'41'!C12)</f>
        <v/>
      </c>
      <c r="I49" s="17" t="str">
        <f>IF('41'!C13="","",'41'!C13)</f>
        <v/>
      </c>
      <c r="J49" s="17" t="str">
        <f>IF('41'!C14="","",'41'!C14)</f>
        <v/>
      </c>
      <c r="K49" s="17" t="str">
        <f>IF('41'!C9="ethanol","","not ethanol")</f>
        <v/>
      </c>
      <c r="L49" s="33" t="e">
        <f t="shared" si="11"/>
        <v>#DIV/0!</v>
      </c>
      <c r="M49" s="30">
        <f>IF(K49="",Ranges!$H$10,"")</f>
        <v>0.04</v>
      </c>
      <c r="N49" s="30" t="e">
        <f t="shared" si="6"/>
        <v>#DIV/0!</v>
      </c>
      <c r="O49" s="38"/>
      <c r="P49" s="38"/>
      <c r="Q49" s="38"/>
      <c r="R49" s="38"/>
    </row>
    <row r="50" spans="1:18" x14ac:dyDescent="0.55000000000000004">
      <c r="A50" s="1">
        <v>42</v>
      </c>
      <c r="B50" s="1" t="str">
        <f t="shared" si="7"/>
        <v/>
      </c>
      <c r="C50" s="1" t="str">
        <f t="shared" si="8"/>
        <v/>
      </c>
      <c r="D50" s="1" t="str">
        <f t="shared" si="9"/>
        <v/>
      </c>
      <c r="E50" s="1" t="str">
        <f t="shared" si="10"/>
        <v/>
      </c>
      <c r="F50" s="1" t="str">
        <f t="shared" si="5"/>
        <v/>
      </c>
      <c r="G50" s="17" t="str">
        <f>IF('42'!C11="","",'42'!C11)</f>
        <v/>
      </c>
      <c r="H50" s="17" t="str">
        <f>IF('42'!C12="","",'42'!C12)</f>
        <v/>
      </c>
      <c r="I50" s="17" t="str">
        <f>IF('42'!C13="","",'42'!C13)</f>
        <v/>
      </c>
      <c r="J50" s="17" t="str">
        <f>IF('42'!C14="","",'42'!C14)</f>
        <v/>
      </c>
      <c r="K50" s="17" t="str">
        <f>IF('42'!C9="ethanol","","not ethanol")</f>
        <v/>
      </c>
      <c r="L50" s="33" t="e">
        <f t="shared" si="11"/>
        <v>#DIV/0!</v>
      </c>
      <c r="M50" s="30">
        <f>IF(K50="",Ranges!$H$10,"")</f>
        <v>0.04</v>
      </c>
      <c r="N50" s="30" t="e">
        <f t="shared" si="6"/>
        <v>#DIV/0!</v>
      </c>
      <c r="O50" s="38"/>
      <c r="P50" s="38"/>
      <c r="Q50" s="38"/>
      <c r="R50" s="38"/>
    </row>
    <row r="51" spans="1:18" x14ac:dyDescent="0.55000000000000004">
      <c r="A51" s="1">
        <v>43</v>
      </c>
      <c r="B51" s="1" t="str">
        <f t="shared" si="7"/>
        <v/>
      </c>
      <c r="C51" s="1" t="str">
        <f t="shared" si="8"/>
        <v/>
      </c>
      <c r="D51" s="1" t="str">
        <f t="shared" si="9"/>
        <v/>
      </c>
      <c r="E51" s="1" t="str">
        <f t="shared" si="10"/>
        <v/>
      </c>
      <c r="F51" s="1" t="str">
        <f t="shared" si="5"/>
        <v/>
      </c>
      <c r="G51" s="17" t="str">
        <f>IF('43'!C11="","",'43'!C11)</f>
        <v/>
      </c>
      <c r="H51" s="17" t="str">
        <f>IF('43'!C12="","",'43'!C12)</f>
        <v/>
      </c>
      <c r="I51" s="17" t="str">
        <f>IF('43'!C13="","",'43'!C13)</f>
        <v/>
      </c>
      <c r="J51" s="17" t="str">
        <f>IF('43'!C14="","",'43'!C14)</f>
        <v/>
      </c>
      <c r="K51" s="17" t="str">
        <f>IF('43'!C9="ethanol","","not ethanol")</f>
        <v/>
      </c>
      <c r="L51" s="33" t="e">
        <f t="shared" si="11"/>
        <v>#DIV/0!</v>
      </c>
      <c r="M51" s="30">
        <f>IF(K51="",Ranges!$H$10,"")</f>
        <v>0.04</v>
      </c>
      <c r="N51" s="30" t="e">
        <f t="shared" si="6"/>
        <v>#DIV/0!</v>
      </c>
      <c r="O51" s="38"/>
      <c r="P51" s="38"/>
      <c r="Q51" s="38"/>
      <c r="R51" s="38"/>
    </row>
    <row r="52" spans="1:18" x14ac:dyDescent="0.55000000000000004">
      <c r="A52" s="1">
        <v>44</v>
      </c>
      <c r="B52" s="1" t="str">
        <f t="shared" si="7"/>
        <v/>
      </c>
      <c r="C52" s="1" t="str">
        <f t="shared" si="8"/>
        <v/>
      </c>
      <c r="D52" s="1" t="str">
        <f t="shared" si="9"/>
        <v/>
      </c>
      <c r="E52" s="1" t="str">
        <f t="shared" si="10"/>
        <v/>
      </c>
      <c r="F52" s="1" t="str">
        <f t="shared" si="5"/>
        <v/>
      </c>
      <c r="G52" s="17" t="str">
        <f>IF('44'!C11="","",'44'!C11)</f>
        <v/>
      </c>
      <c r="H52" s="17" t="str">
        <f>IF('44'!C12="","",'44'!C12)</f>
        <v/>
      </c>
      <c r="I52" s="17" t="str">
        <f>IF('44'!C13="","",'44'!C13)</f>
        <v/>
      </c>
      <c r="J52" s="17" t="str">
        <f>IF('44'!C14="","",'44'!C14)</f>
        <v/>
      </c>
      <c r="K52" s="17" t="str">
        <f>IF('44'!C9="ethanol","","not ethanol")</f>
        <v/>
      </c>
      <c r="L52" s="33" t="e">
        <f t="shared" si="11"/>
        <v>#DIV/0!</v>
      </c>
      <c r="M52" s="30">
        <f>IF(K52="",Ranges!$H$10,"")</f>
        <v>0.04</v>
      </c>
      <c r="N52" s="30" t="e">
        <f t="shared" si="6"/>
        <v>#DIV/0!</v>
      </c>
      <c r="O52" s="38"/>
      <c r="P52" s="38"/>
      <c r="Q52" s="38"/>
      <c r="R52" s="38"/>
    </row>
    <row r="53" spans="1:18" x14ac:dyDescent="0.55000000000000004">
      <c r="A53" s="1">
        <v>45</v>
      </c>
      <c r="B53" s="1" t="str">
        <f t="shared" si="7"/>
        <v/>
      </c>
      <c r="C53" s="1" t="str">
        <f t="shared" si="8"/>
        <v/>
      </c>
      <c r="D53" s="1" t="str">
        <f t="shared" si="9"/>
        <v/>
      </c>
      <c r="E53" s="1" t="str">
        <f t="shared" si="10"/>
        <v/>
      </c>
      <c r="F53" s="1" t="str">
        <f t="shared" si="5"/>
        <v/>
      </c>
      <c r="G53" s="17" t="str">
        <f>IF('45'!C11="","",'45'!C11)</f>
        <v/>
      </c>
      <c r="H53" s="17" t="str">
        <f>IF('45'!C12="","",'45'!C12)</f>
        <v/>
      </c>
      <c r="I53" s="17" t="str">
        <f>IF('45'!C13="","",'45'!C13)</f>
        <v/>
      </c>
      <c r="J53" s="17" t="str">
        <f>IF('45'!C14="","",'45'!C14)</f>
        <v/>
      </c>
      <c r="K53" s="17" t="str">
        <f>IF('45'!C9="ethanol","","not ethanol")</f>
        <v/>
      </c>
      <c r="L53" s="33" t="e">
        <f t="shared" si="11"/>
        <v>#DIV/0!</v>
      </c>
      <c r="M53" s="30">
        <f>IF(K53="",Ranges!$H$10,"")</f>
        <v>0.04</v>
      </c>
      <c r="N53" s="30" t="e">
        <f t="shared" si="6"/>
        <v>#DIV/0!</v>
      </c>
      <c r="O53" s="38"/>
      <c r="P53" s="38"/>
      <c r="Q53" s="38"/>
      <c r="R53" s="38"/>
    </row>
    <row r="54" spans="1:18" x14ac:dyDescent="0.55000000000000004">
      <c r="A54" s="1">
        <v>46</v>
      </c>
      <c r="B54" s="1" t="str">
        <f t="shared" si="7"/>
        <v/>
      </c>
      <c r="C54" s="1" t="str">
        <f t="shared" si="8"/>
        <v/>
      </c>
      <c r="D54" s="1" t="str">
        <f t="shared" si="9"/>
        <v/>
      </c>
      <c r="E54" s="1" t="str">
        <f t="shared" si="10"/>
        <v/>
      </c>
      <c r="F54" s="1" t="str">
        <f t="shared" si="5"/>
        <v/>
      </c>
      <c r="G54" s="17" t="str">
        <f>IF('46'!C11="","",'46'!C11)</f>
        <v/>
      </c>
      <c r="H54" s="17" t="str">
        <f>IF('46'!C12="","",'46'!C12)</f>
        <v/>
      </c>
      <c r="I54" s="17" t="str">
        <f>IF('46'!C13="","",'46'!C13)</f>
        <v/>
      </c>
      <c r="J54" s="17" t="str">
        <f>IF('46'!C14="","",'46'!C14)</f>
        <v/>
      </c>
      <c r="K54" s="17" t="str">
        <f>IF('46'!C9="ethanol","","not ethanol")</f>
        <v/>
      </c>
      <c r="L54" s="33" t="e">
        <f t="shared" si="11"/>
        <v>#DIV/0!</v>
      </c>
      <c r="M54" s="30">
        <f>IF(K54="",Ranges!$H$10,"")</f>
        <v>0.04</v>
      </c>
      <c r="N54" s="30" t="e">
        <f t="shared" si="6"/>
        <v>#DIV/0!</v>
      </c>
      <c r="O54" s="38"/>
      <c r="P54" s="38"/>
      <c r="Q54" s="38"/>
      <c r="R54" s="38"/>
    </row>
    <row r="55" spans="1:18" x14ac:dyDescent="0.55000000000000004">
      <c r="A55" s="1">
        <v>47</v>
      </c>
      <c r="B55" s="1" t="str">
        <f t="shared" si="7"/>
        <v/>
      </c>
      <c r="C55" s="1" t="str">
        <f t="shared" si="8"/>
        <v/>
      </c>
      <c r="D55" s="1" t="str">
        <f t="shared" si="9"/>
        <v/>
      </c>
      <c r="E55" s="1" t="str">
        <f t="shared" si="10"/>
        <v/>
      </c>
      <c r="F55" s="1" t="str">
        <f t="shared" si="5"/>
        <v/>
      </c>
      <c r="G55" s="17" t="str">
        <f>IF('47'!C11="","",'47'!C11)</f>
        <v/>
      </c>
      <c r="H55" s="17" t="str">
        <f>IF('47'!C12="","",'47'!C12)</f>
        <v/>
      </c>
      <c r="I55" s="17" t="str">
        <f>IF('47'!C13="","",'47'!C13)</f>
        <v/>
      </c>
      <c r="J55" s="17" t="str">
        <f>IF('47'!C14="","",'47'!C14)</f>
        <v/>
      </c>
      <c r="K55" s="17" t="str">
        <f>IF('47'!C9="ethanol","","not ethanol")</f>
        <v/>
      </c>
      <c r="L55" s="33" t="e">
        <f t="shared" si="11"/>
        <v>#DIV/0!</v>
      </c>
      <c r="M55" s="30">
        <f>IF(K55="",Ranges!$H$10,"")</f>
        <v>0.04</v>
      </c>
      <c r="N55" s="30" t="e">
        <f t="shared" si="6"/>
        <v>#DIV/0!</v>
      </c>
      <c r="O55" s="38"/>
      <c r="P55" s="38"/>
      <c r="Q55" s="38"/>
      <c r="R55" s="38"/>
    </row>
    <row r="56" spans="1:18" x14ac:dyDescent="0.55000000000000004">
      <c r="A56" s="1">
        <v>48</v>
      </c>
      <c r="B56" s="1" t="str">
        <f t="shared" si="7"/>
        <v/>
      </c>
      <c r="C56" s="1" t="str">
        <f t="shared" si="8"/>
        <v/>
      </c>
      <c r="D56" s="1" t="str">
        <f t="shared" si="9"/>
        <v/>
      </c>
      <c r="E56" s="1" t="str">
        <f t="shared" si="10"/>
        <v/>
      </c>
      <c r="F56" s="1" t="str">
        <f t="shared" si="5"/>
        <v/>
      </c>
      <c r="G56" s="17" t="str">
        <f>IF('48'!C11="","",'48'!C11)</f>
        <v/>
      </c>
      <c r="H56" s="17" t="str">
        <f>IF('48'!C12="","",'48'!C12)</f>
        <v/>
      </c>
      <c r="I56" s="17" t="str">
        <f>IF('48'!C13="","",'48'!C13)</f>
        <v/>
      </c>
      <c r="J56" s="17" t="str">
        <f>IF('48'!C14="","",'48'!C14)</f>
        <v/>
      </c>
      <c r="K56" s="17" t="str">
        <f>IF('48'!C9="ethanol","","not ethanol")</f>
        <v/>
      </c>
      <c r="L56" s="33" t="e">
        <f t="shared" si="11"/>
        <v>#DIV/0!</v>
      </c>
      <c r="M56" s="30">
        <f>IF(K56="",Ranges!$H$10,"")</f>
        <v>0.04</v>
      </c>
      <c r="N56" s="30" t="e">
        <f t="shared" si="6"/>
        <v>#DIV/0!</v>
      </c>
      <c r="O56" s="38"/>
      <c r="P56" s="38"/>
      <c r="Q56" s="38"/>
      <c r="R56" s="38"/>
    </row>
    <row r="57" spans="1:18" x14ac:dyDescent="0.55000000000000004">
      <c r="A57" s="1">
        <v>49</v>
      </c>
      <c r="B57" s="1" t="str">
        <f t="shared" si="7"/>
        <v/>
      </c>
      <c r="C57" s="1" t="str">
        <f t="shared" si="8"/>
        <v/>
      </c>
      <c r="D57" s="1" t="str">
        <f t="shared" si="9"/>
        <v/>
      </c>
      <c r="E57" s="1" t="str">
        <f t="shared" si="10"/>
        <v/>
      </c>
      <c r="F57" s="1" t="str">
        <f t="shared" si="5"/>
        <v/>
      </c>
      <c r="G57" s="17" t="str">
        <f>IF('49'!C11="","",'49'!C11)</f>
        <v/>
      </c>
      <c r="H57" s="17" t="str">
        <f>IF('49'!C12="","",'49'!C12)</f>
        <v/>
      </c>
      <c r="I57" s="17" t="str">
        <f>IF('49'!C13="","",'49'!C13)</f>
        <v/>
      </c>
      <c r="J57" s="17" t="str">
        <f>IF('49'!C14="","",'49'!C14)</f>
        <v/>
      </c>
      <c r="K57" s="17" t="str">
        <f>IF('49'!C9="ethanol","","not ethanol")</f>
        <v/>
      </c>
      <c r="L57" s="33" t="e">
        <f t="shared" si="11"/>
        <v>#DIV/0!</v>
      </c>
      <c r="M57" s="30">
        <f>IF(K57="",Ranges!$H$10,"")</f>
        <v>0.04</v>
      </c>
      <c r="N57" s="30" t="e">
        <f t="shared" si="6"/>
        <v>#DIV/0!</v>
      </c>
      <c r="O57" s="38"/>
      <c r="P57" s="38"/>
      <c r="Q57" s="38"/>
      <c r="R57" s="38"/>
    </row>
    <row r="58" spans="1:18" x14ac:dyDescent="0.55000000000000004">
      <c r="A58" s="1">
        <v>50</v>
      </c>
      <c r="B58" s="1" t="str">
        <f t="shared" si="7"/>
        <v/>
      </c>
      <c r="C58" s="1" t="str">
        <f t="shared" si="8"/>
        <v/>
      </c>
      <c r="D58" s="1" t="str">
        <f t="shared" si="9"/>
        <v/>
      </c>
      <c r="E58" s="1" t="str">
        <f t="shared" si="10"/>
        <v/>
      </c>
      <c r="F58" s="1" t="str">
        <f t="shared" si="5"/>
        <v/>
      </c>
      <c r="G58" s="17" t="str">
        <f>IF('50'!C11="","",'50'!C11)</f>
        <v/>
      </c>
      <c r="H58" s="17" t="str">
        <f>IF('50'!C12="","",'50'!C12)</f>
        <v/>
      </c>
      <c r="I58" s="17" t="str">
        <f>IF('50'!C13="","",'50'!C13)</f>
        <v/>
      </c>
      <c r="J58" s="17" t="str">
        <f>IF('50'!C14="","",'50'!C14)</f>
        <v/>
      </c>
      <c r="K58" s="17" t="str">
        <f>IF('50'!C9="ethanol","","not ethanol")</f>
        <v/>
      </c>
      <c r="L58" s="33" t="e">
        <f t="shared" si="11"/>
        <v>#DIV/0!</v>
      </c>
      <c r="M58" s="30">
        <f>IF(K58="",Ranges!$H$10,"")</f>
        <v>0.04</v>
      </c>
      <c r="N58" s="30" t="e">
        <f t="shared" si="6"/>
        <v>#DIV/0!</v>
      </c>
      <c r="O58" s="38"/>
      <c r="P58" s="38"/>
      <c r="Q58" s="38"/>
      <c r="R58" s="38"/>
    </row>
    <row r="59" spans="1:18" x14ac:dyDescent="0.55000000000000004">
      <c r="A59" s="1">
        <v>51</v>
      </c>
      <c r="B59" s="1" t="str">
        <f t="shared" si="7"/>
        <v/>
      </c>
      <c r="C59" s="1" t="str">
        <f t="shared" si="8"/>
        <v/>
      </c>
      <c r="D59" s="1" t="str">
        <f t="shared" si="9"/>
        <v/>
      </c>
      <c r="E59" s="1" t="str">
        <f t="shared" si="10"/>
        <v/>
      </c>
      <c r="F59" s="1" t="str">
        <f t="shared" si="5"/>
        <v/>
      </c>
      <c r="G59" s="17" t="str">
        <f>IF('51'!C11="","",'51'!C11)</f>
        <v/>
      </c>
      <c r="H59" s="17" t="str">
        <f>IF('51'!C12="","",'51'!C12)</f>
        <v/>
      </c>
      <c r="I59" s="17" t="str">
        <f>IF('51'!C13="","",'51'!C13)</f>
        <v/>
      </c>
      <c r="J59" s="17" t="str">
        <f>IF('51'!C14="","",'51'!C14)</f>
        <v/>
      </c>
      <c r="K59" s="17" t="str">
        <f>IF('51'!C9="ethanol","","not ethanol")</f>
        <v/>
      </c>
      <c r="L59" s="33" t="e">
        <f t="shared" si="11"/>
        <v>#DIV/0!</v>
      </c>
      <c r="M59" s="30">
        <f>IF(K59="",Ranges!$H$10,"")</f>
        <v>0.04</v>
      </c>
      <c r="N59" s="30" t="e">
        <f t="shared" si="6"/>
        <v>#DIV/0!</v>
      </c>
      <c r="O59" s="38"/>
      <c r="P59" s="38"/>
      <c r="Q59" s="38"/>
      <c r="R59" s="38"/>
    </row>
    <row r="60" spans="1:18" x14ac:dyDescent="0.55000000000000004">
      <c r="A60" s="1">
        <v>52</v>
      </c>
      <c r="B60" s="1" t="str">
        <f t="shared" si="7"/>
        <v/>
      </c>
      <c r="C60" s="1" t="str">
        <f t="shared" si="8"/>
        <v/>
      </c>
      <c r="D60" s="1" t="str">
        <f t="shared" si="9"/>
        <v/>
      </c>
      <c r="E60" s="1" t="str">
        <f t="shared" si="10"/>
        <v/>
      </c>
      <c r="F60" s="1" t="str">
        <f t="shared" si="5"/>
        <v/>
      </c>
      <c r="G60" s="17" t="str">
        <f>IF('52'!C11="","",'52'!C11)</f>
        <v/>
      </c>
      <c r="H60" s="17" t="str">
        <f>IF('52'!C12="","",'52'!C12)</f>
        <v/>
      </c>
      <c r="I60" s="17" t="str">
        <f>IF('52'!C13="","",'52'!C13)</f>
        <v/>
      </c>
      <c r="J60" s="17" t="str">
        <f>IF('52'!C14="","",'52'!C14)</f>
        <v/>
      </c>
      <c r="K60" s="17" t="str">
        <f>IF('52'!C9="ethanol","","not ethanol")</f>
        <v/>
      </c>
      <c r="L60" s="33" t="e">
        <f t="shared" si="11"/>
        <v>#DIV/0!</v>
      </c>
      <c r="M60" s="30">
        <f>IF(K60="",Ranges!$H$10,"")</f>
        <v>0.04</v>
      </c>
      <c r="N60" s="30" t="e">
        <f t="shared" si="6"/>
        <v>#DIV/0!</v>
      </c>
      <c r="O60" s="38"/>
      <c r="P60" s="38"/>
      <c r="Q60" s="38"/>
      <c r="R60" s="38"/>
    </row>
    <row r="61" spans="1:18" x14ac:dyDescent="0.55000000000000004">
      <c r="A61" s="1">
        <v>53</v>
      </c>
      <c r="B61" s="1" t="str">
        <f t="shared" si="7"/>
        <v/>
      </c>
      <c r="C61" s="1" t="str">
        <f t="shared" si="8"/>
        <v/>
      </c>
      <c r="D61" s="1" t="str">
        <f t="shared" si="9"/>
        <v/>
      </c>
      <c r="E61" s="1" t="str">
        <f t="shared" si="10"/>
        <v/>
      </c>
      <c r="F61" s="1" t="str">
        <f t="shared" si="5"/>
        <v/>
      </c>
      <c r="G61" s="17" t="str">
        <f>IF('53'!C11="","",'53'!C11)</f>
        <v/>
      </c>
      <c r="H61" s="17" t="str">
        <f>IF('53'!C12="","",'53'!C12)</f>
        <v/>
      </c>
      <c r="I61" s="17" t="str">
        <f>IF('53'!C13="","",'53'!C13)</f>
        <v/>
      </c>
      <c r="J61" s="17" t="str">
        <f>IF('53'!C14="","",'53'!C14)</f>
        <v/>
      </c>
      <c r="K61" s="17" t="str">
        <f>IF('53'!C9="ethanol","","not ethanol")</f>
        <v/>
      </c>
      <c r="L61" s="33" t="e">
        <f t="shared" si="11"/>
        <v>#DIV/0!</v>
      </c>
      <c r="M61" s="30">
        <f>IF(K61="",Ranges!$H$10,"")</f>
        <v>0.04</v>
      </c>
      <c r="N61" s="30" t="e">
        <f t="shared" si="6"/>
        <v>#DIV/0!</v>
      </c>
      <c r="O61" s="38"/>
      <c r="P61" s="38"/>
      <c r="Q61" s="38"/>
      <c r="R61" s="38"/>
    </row>
    <row r="62" spans="1:18" x14ac:dyDescent="0.55000000000000004">
      <c r="A62" s="1">
        <v>54</v>
      </c>
      <c r="B62" s="1" t="str">
        <f t="shared" si="7"/>
        <v/>
      </c>
      <c r="C62" s="1" t="str">
        <f t="shared" si="8"/>
        <v/>
      </c>
      <c r="D62" s="1" t="str">
        <f t="shared" si="9"/>
        <v/>
      </c>
      <c r="E62" s="1" t="str">
        <f t="shared" si="10"/>
        <v/>
      </c>
      <c r="F62" s="1" t="str">
        <f t="shared" si="5"/>
        <v/>
      </c>
      <c r="G62" s="17" t="str">
        <f>IF('54'!C11="","",'54'!C11)</f>
        <v/>
      </c>
      <c r="H62" s="17" t="str">
        <f>IF('54'!C12="","",'54'!C12)</f>
        <v/>
      </c>
      <c r="I62" s="17" t="str">
        <f>IF('54'!C13="","",'54'!C13)</f>
        <v/>
      </c>
      <c r="J62" s="17" t="str">
        <f>IF('54'!C14="","",'54'!C14)</f>
        <v/>
      </c>
      <c r="K62" s="17" t="str">
        <f>IF('54'!C9="ethanol","","not ethanol")</f>
        <v/>
      </c>
      <c r="L62" s="33" t="e">
        <f t="shared" si="11"/>
        <v>#DIV/0!</v>
      </c>
      <c r="M62" s="30">
        <f>IF(K62="",Ranges!$H$10,"")</f>
        <v>0.04</v>
      </c>
      <c r="N62" s="30" t="e">
        <f t="shared" si="6"/>
        <v>#DIV/0!</v>
      </c>
      <c r="O62" s="38"/>
      <c r="P62" s="38"/>
      <c r="Q62" s="38"/>
      <c r="R62" s="38"/>
    </row>
    <row r="63" spans="1:18" x14ac:dyDescent="0.55000000000000004">
      <c r="A63" s="1">
        <v>55</v>
      </c>
      <c r="B63" s="1" t="str">
        <f t="shared" si="7"/>
        <v/>
      </c>
      <c r="C63" s="1" t="str">
        <f t="shared" si="8"/>
        <v/>
      </c>
      <c r="D63" s="1" t="str">
        <f t="shared" si="9"/>
        <v/>
      </c>
      <c r="E63" s="1" t="str">
        <f t="shared" si="10"/>
        <v/>
      </c>
      <c r="F63" s="1" t="str">
        <f t="shared" si="5"/>
        <v/>
      </c>
      <c r="G63" s="17" t="str">
        <f>IF('55'!C11="","",'55'!C11)</f>
        <v/>
      </c>
      <c r="H63" s="17" t="str">
        <f>IF('55'!C12="","",'55'!C12)</f>
        <v/>
      </c>
      <c r="I63" s="17" t="str">
        <f>IF('55'!C13="","",'55'!C13)</f>
        <v/>
      </c>
      <c r="J63" s="17" t="str">
        <f>IF('55'!C14="","",'55'!C14)</f>
        <v/>
      </c>
      <c r="K63" s="17" t="str">
        <f>IF('55'!C9="ethanol","","not ethanol")</f>
        <v/>
      </c>
      <c r="L63" s="33" t="e">
        <f t="shared" si="11"/>
        <v>#DIV/0!</v>
      </c>
      <c r="M63" s="30">
        <f>IF(K63="",Ranges!$H$10,"")</f>
        <v>0.04</v>
      </c>
      <c r="N63" s="30" t="e">
        <f t="shared" si="6"/>
        <v>#DIV/0!</v>
      </c>
      <c r="O63" s="38"/>
      <c r="P63" s="38"/>
      <c r="Q63" s="38"/>
      <c r="R63" s="38"/>
    </row>
    <row r="64" spans="1:18" x14ac:dyDescent="0.55000000000000004">
      <c r="A64" s="1">
        <v>56</v>
      </c>
      <c r="B64" s="1" t="str">
        <f t="shared" si="7"/>
        <v/>
      </c>
      <c r="C64" s="1" t="str">
        <f t="shared" si="8"/>
        <v/>
      </c>
      <c r="D64" s="1" t="str">
        <f t="shared" si="9"/>
        <v/>
      </c>
      <c r="E64" s="1" t="str">
        <f t="shared" si="10"/>
        <v/>
      </c>
      <c r="F64" s="1" t="str">
        <f t="shared" si="5"/>
        <v/>
      </c>
      <c r="G64" s="17" t="str">
        <f>IF('56'!C11="","",'56'!C11)</f>
        <v/>
      </c>
      <c r="H64" s="17" t="str">
        <f>IF('56'!C12="","",'56'!C12)</f>
        <v/>
      </c>
      <c r="I64" s="17" t="str">
        <f>IF('56'!C13="","",'56'!C13)</f>
        <v/>
      </c>
      <c r="J64" s="17" t="str">
        <f>IF('56'!C14="","",'56'!C14)</f>
        <v/>
      </c>
      <c r="K64" s="17" t="str">
        <f>IF('56'!C9="ethanol","","not ethanol")</f>
        <v/>
      </c>
      <c r="L64" s="33" t="e">
        <f t="shared" si="11"/>
        <v>#DIV/0!</v>
      </c>
      <c r="M64" s="30">
        <f>IF(K64="",Ranges!$H$10,"")</f>
        <v>0.04</v>
      </c>
      <c r="N64" s="30" t="e">
        <f t="shared" si="6"/>
        <v>#DIV/0!</v>
      </c>
      <c r="O64" s="38"/>
      <c r="P64" s="38"/>
      <c r="Q64" s="38"/>
      <c r="R64" s="38"/>
    </row>
    <row r="65" spans="1:18" x14ac:dyDescent="0.55000000000000004">
      <c r="A65" s="1">
        <v>57</v>
      </c>
      <c r="B65" s="1" t="str">
        <f t="shared" si="7"/>
        <v/>
      </c>
      <c r="C65" s="1" t="str">
        <f t="shared" si="8"/>
        <v/>
      </c>
      <c r="D65" s="1" t="str">
        <f t="shared" si="9"/>
        <v/>
      </c>
      <c r="E65" s="1" t="str">
        <f t="shared" si="10"/>
        <v/>
      </c>
      <c r="F65" s="1" t="str">
        <f t="shared" si="5"/>
        <v/>
      </c>
      <c r="G65" s="17" t="str">
        <f>IF('57'!C11="","",'57'!C11)</f>
        <v/>
      </c>
      <c r="H65" s="17" t="str">
        <f>IF('57'!C12="","",'57'!C12)</f>
        <v/>
      </c>
      <c r="I65" s="17" t="str">
        <f>IF('57'!C13="","",'57'!C13)</f>
        <v/>
      </c>
      <c r="J65" s="17" t="str">
        <f>IF('57'!C14="","",'57'!C14)</f>
        <v/>
      </c>
      <c r="K65" s="17" t="str">
        <f>IF('57'!C9="ethanol","","not ethanol")</f>
        <v/>
      </c>
      <c r="L65" s="33" t="e">
        <f t="shared" si="11"/>
        <v>#DIV/0!</v>
      </c>
      <c r="M65" s="30">
        <f>IF(K65="",Ranges!$H$10,"")</f>
        <v>0.04</v>
      </c>
      <c r="N65" s="30" t="e">
        <f t="shared" si="6"/>
        <v>#DIV/0!</v>
      </c>
      <c r="O65" s="38"/>
      <c r="P65" s="38"/>
      <c r="Q65" s="38"/>
      <c r="R65" s="38"/>
    </row>
    <row r="66" spans="1:18" x14ac:dyDescent="0.55000000000000004">
      <c r="A66" s="1">
        <v>58</v>
      </c>
      <c r="B66" s="1" t="str">
        <f t="shared" si="7"/>
        <v/>
      </c>
      <c r="C66" s="1" t="str">
        <f t="shared" si="8"/>
        <v/>
      </c>
      <c r="D66" s="1" t="str">
        <f t="shared" si="9"/>
        <v/>
      </c>
      <c r="E66" s="1" t="str">
        <f t="shared" si="10"/>
        <v/>
      </c>
      <c r="F66" s="1" t="str">
        <f t="shared" si="5"/>
        <v/>
      </c>
      <c r="G66" s="17" t="str">
        <f>IF('58'!C11="","",'58'!C11)</f>
        <v/>
      </c>
      <c r="H66" s="17" t="str">
        <f>IF('58'!C12="","",'58'!C12)</f>
        <v/>
      </c>
      <c r="I66" s="17" t="str">
        <f>IF('58'!C13="","",'58'!C13)</f>
        <v/>
      </c>
      <c r="J66" s="17" t="str">
        <f>IF('58'!C14="","",'58'!C14)</f>
        <v/>
      </c>
      <c r="K66" s="17" t="str">
        <f>IF('58'!C9="ethanol","","not ethanol")</f>
        <v/>
      </c>
      <c r="L66" s="33" t="e">
        <f t="shared" si="11"/>
        <v>#DIV/0!</v>
      </c>
      <c r="M66" s="30">
        <f>IF(K66="",Ranges!$H$10,"")</f>
        <v>0.04</v>
      </c>
      <c r="N66" s="30" t="e">
        <f t="shared" si="6"/>
        <v>#DIV/0!</v>
      </c>
      <c r="O66" s="38"/>
      <c r="P66" s="38"/>
      <c r="Q66" s="38"/>
      <c r="R66" s="38"/>
    </row>
    <row r="67" spans="1:18" x14ac:dyDescent="0.55000000000000004">
      <c r="A67" s="1">
        <v>59</v>
      </c>
      <c r="B67" s="1" t="str">
        <f t="shared" si="7"/>
        <v/>
      </c>
      <c r="C67" s="1" t="str">
        <f t="shared" si="8"/>
        <v/>
      </c>
      <c r="D67" s="1" t="str">
        <f t="shared" si="9"/>
        <v/>
      </c>
      <c r="E67" s="1" t="str">
        <f t="shared" si="10"/>
        <v/>
      </c>
      <c r="F67" s="1" t="str">
        <f t="shared" si="5"/>
        <v/>
      </c>
      <c r="G67" s="17" t="str">
        <f>IF('59'!C11="","",'59'!C11)</f>
        <v/>
      </c>
      <c r="H67" s="17" t="str">
        <f>IF('59'!C12="","",'59'!C12)</f>
        <v/>
      </c>
      <c r="I67" s="17" t="str">
        <f>IF('59'!C13="","",'59'!C13)</f>
        <v/>
      </c>
      <c r="J67" s="17" t="str">
        <f>IF('59'!C14="","",'59'!C14)</f>
        <v/>
      </c>
      <c r="K67" s="17" t="str">
        <f>IF('59'!C9="ethanol","","not ethanol")</f>
        <v/>
      </c>
      <c r="L67" s="33" t="e">
        <f t="shared" si="11"/>
        <v>#DIV/0!</v>
      </c>
      <c r="M67" s="30">
        <f>IF(K67="",Ranges!$H$10,"")</f>
        <v>0.04</v>
      </c>
      <c r="N67" s="30" t="e">
        <f t="shared" si="6"/>
        <v>#DIV/0!</v>
      </c>
      <c r="O67" s="38"/>
      <c r="P67" s="38"/>
      <c r="Q67" s="38"/>
      <c r="R67" s="38"/>
    </row>
    <row r="68" spans="1:18" x14ac:dyDescent="0.55000000000000004">
      <c r="A68" s="1">
        <v>60</v>
      </c>
      <c r="B68" s="1" t="str">
        <f t="shared" si="7"/>
        <v/>
      </c>
      <c r="C68" s="1" t="str">
        <f t="shared" si="8"/>
        <v/>
      </c>
      <c r="D68" s="1" t="str">
        <f t="shared" si="9"/>
        <v/>
      </c>
      <c r="E68" s="1" t="str">
        <f t="shared" si="10"/>
        <v/>
      </c>
      <c r="F68" s="1" t="str">
        <f t="shared" si="5"/>
        <v/>
      </c>
      <c r="G68" s="17" t="str">
        <f>IF('60'!C11="","",'60'!C11)</f>
        <v/>
      </c>
      <c r="H68" s="17" t="str">
        <f>IF('60'!C12="","",'60'!C12)</f>
        <v/>
      </c>
      <c r="I68" s="17" t="str">
        <f>IF('60'!C13="","",'60'!C13)</f>
        <v/>
      </c>
      <c r="J68" s="17" t="str">
        <f>IF('60'!C14="","",'60'!C14)</f>
        <v/>
      </c>
      <c r="K68" s="17" t="str">
        <f>IF('60'!C9="ethanol","","not ethanol")</f>
        <v/>
      </c>
      <c r="L68" s="33" t="e">
        <f t="shared" si="11"/>
        <v>#DIV/0!</v>
      </c>
      <c r="M68" s="30">
        <f>IF(K68="",Ranges!$H$10,"")</f>
        <v>0.04</v>
      </c>
      <c r="N68" s="30" t="e">
        <f t="shared" si="6"/>
        <v>#DIV/0!</v>
      </c>
      <c r="O68" s="38"/>
      <c r="P68" s="38"/>
      <c r="Q68" s="38"/>
      <c r="R68" s="38"/>
    </row>
    <row r="69" spans="1:18" x14ac:dyDescent="0.55000000000000004">
      <c r="A69" s="1">
        <v>61</v>
      </c>
      <c r="B69" s="1" t="str">
        <f t="shared" si="7"/>
        <v/>
      </c>
      <c r="C69" s="1" t="str">
        <f t="shared" si="8"/>
        <v/>
      </c>
      <c r="D69" s="1" t="str">
        <f t="shared" si="9"/>
        <v/>
      </c>
      <c r="E69" s="1" t="str">
        <f t="shared" si="10"/>
        <v/>
      </c>
      <c r="F69" s="1" t="str">
        <f t="shared" si="5"/>
        <v/>
      </c>
      <c r="G69" s="17" t="str">
        <f>IF('61'!C11="","",'61'!C11)</f>
        <v/>
      </c>
      <c r="H69" s="17" t="str">
        <f>IF('61'!C12="","",'61'!C12)</f>
        <v/>
      </c>
      <c r="I69" s="17" t="str">
        <f>IF('61'!C13="","",'61'!C13)</f>
        <v/>
      </c>
      <c r="J69" s="17" t="str">
        <f>IF('61'!C14="","",'61'!C14)</f>
        <v/>
      </c>
      <c r="K69" s="17" t="str">
        <f>IF('61'!C9="ethanol","","not ethanol")</f>
        <v/>
      </c>
      <c r="L69" s="33" t="e">
        <f t="shared" si="11"/>
        <v>#DIV/0!</v>
      </c>
      <c r="M69" s="30">
        <f>IF(K69="",Ranges!$H$10,"")</f>
        <v>0.04</v>
      </c>
      <c r="N69" s="30" t="e">
        <f t="shared" si="6"/>
        <v>#DIV/0!</v>
      </c>
      <c r="O69" s="38"/>
      <c r="P69" s="38"/>
      <c r="Q69" s="38"/>
      <c r="R69" s="38"/>
    </row>
    <row r="70" spans="1:18" x14ac:dyDescent="0.55000000000000004">
      <c r="A70" s="1">
        <v>62</v>
      </c>
      <c r="B70" s="1" t="str">
        <f t="shared" si="7"/>
        <v/>
      </c>
      <c r="C70" s="1" t="str">
        <f t="shared" si="8"/>
        <v/>
      </c>
      <c r="D70" s="1" t="str">
        <f t="shared" si="9"/>
        <v/>
      </c>
      <c r="E70" s="1" t="str">
        <f t="shared" si="10"/>
        <v/>
      </c>
      <c r="F70" s="1" t="str">
        <f t="shared" si="5"/>
        <v/>
      </c>
      <c r="G70" s="17" t="str">
        <f>IF('62'!C11="","",'62'!C11)</f>
        <v/>
      </c>
      <c r="H70" s="17" t="str">
        <f>IF('62'!C12="","",'62'!C12)</f>
        <v/>
      </c>
      <c r="I70" s="17" t="str">
        <f>IF('62'!C13="","",'62'!C13)</f>
        <v/>
      </c>
      <c r="J70" s="17" t="str">
        <f>IF('62'!C14="","",'62'!C14)</f>
        <v/>
      </c>
      <c r="K70" s="17" t="str">
        <f>IF('62'!C9="ethanol","","not ethanol")</f>
        <v/>
      </c>
      <c r="L70" s="33" t="e">
        <f t="shared" si="11"/>
        <v>#DIV/0!</v>
      </c>
      <c r="M70" s="30">
        <f>IF(K70="",Ranges!$H$10,"")</f>
        <v>0.04</v>
      </c>
      <c r="N70" s="30" t="e">
        <f t="shared" si="6"/>
        <v>#DIV/0!</v>
      </c>
      <c r="O70" s="38"/>
      <c r="P70" s="38"/>
      <c r="Q70" s="38"/>
      <c r="R70" s="38"/>
    </row>
    <row r="71" spans="1:18" x14ac:dyDescent="0.55000000000000004">
      <c r="A71" s="1">
        <v>63</v>
      </c>
      <c r="B71" s="1" t="str">
        <f t="shared" si="7"/>
        <v/>
      </c>
      <c r="C71" s="1" t="str">
        <f t="shared" si="8"/>
        <v/>
      </c>
      <c r="D71" s="1" t="str">
        <f t="shared" si="9"/>
        <v/>
      </c>
      <c r="E71" s="1" t="str">
        <f t="shared" si="10"/>
        <v/>
      </c>
      <c r="F71" s="1" t="str">
        <f t="shared" si="5"/>
        <v/>
      </c>
      <c r="G71" s="17" t="str">
        <f>IF('63'!C11="","",'63'!C11)</f>
        <v/>
      </c>
      <c r="H71" s="17" t="str">
        <f>IF('63'!C12="","",'63'!C12)</f>
        <v/>
      </c>
      <c r="I71" s="17" t="str">
        <f>IF('63'!C13="","",'63'!C13)</f>
        <v/>
      </c>
      <c r="J71" s="17" t="str">
        <f>IF('63'!C14="","",'63'!C14)</f>
        <v/>
      </c>
      <c r="K71" s="17" t="str">
        <f>IF('63'!C9="ethanol","","not ethanol")</f>
        <v/>
      </c>
      <c r="L71" s="33" t="e">
        <f t="shared" si="11"/>
        <v>#DIV/0!</v>
      </c>
      <c r="M71" s="30">
        <f>IF(K71="",Ranges!$H$10,"")</f>
        <v>0.04</v>
      </c>
      <c r="N71" s="30" t="e">
        <f t="shared" si="6"/>
        <v>#DIV/0!</v>
      </c>
      <c r="O71" s="38"/>
      <c r="P71" s="38"/>
      <c r="Q71" s="38"/>
      <c r="R71" s="38"/>
    </row>
    <row r="72" spans="1:18" x14ac:dyDescent="0.55000000000000004">
      <c r="A72" s="1">
        <v>64</v>
      </c>
      <c r="B72" s="1" t="str">
        <f t="shared" si="7"/>
        <v/>
      </c>
      <c r="C72" s="1" t="str">
        <f t="shared" si="8"/>
        <v/>
      </c>
      <c r="D72" s="1" t="str">
        <f t="shared" si="9"/>
        <v/>
      </c>
      <c r="E72" s="1" t="str">
        <f t="shared" si="10"/>
        <v/>
      </c>
      <c r="F72" s="1" t="str">
        <f t="shared" si="5"/>
        <v/>
      </c>
      <c r="G72" s="17" t="str">
        <f>IF('64'!C11="","",'64'!C11)</f>
        <v/>
      </c>
      <c r="H72" s="17" t="str">
        <f>IF('64'!C12="","",'64'!C12)</f>
        <v/>
      </c>
      <c r="I72" s="17" t="str">
        <f>IF('64'!C13="","",'64'!C13)</f>
        <v/>
      </c>
      <c r="J72" s="17" t="str">
        <f>IF('64'!C14="","",'64'!C14)</f>
        <v/>
      </c>
      <c r="K72" s="17" t="str">
        <f>IF('64'!C9="ethanol","","not ethanol")</f>
        <v/>
      </c>
      <c r="L72" s="33" t="e">
        <f t="shared" si="11"/>
        <v>#DIV/0!</v>
      </c>
      <c r="M72" s="30">
        <f>IF(K72="",Ranges!$H$10,"")</f>
        <v>0.04</v>
      </c>
      <c r="N72" s="30" t="e">
        <f t="shared" si="6"/>
        <v>#DIV/0!</v>
      </c>
      <c r="O72" s="38"/>
      <c r="P72" s="38"/>
      <c r="Q72" s="38"/>
      <c r="R72" s="38"/>
    </row>
    <row r="77" spans="1:18" x14ac:dyDescent="0.55000000000000004">
      <c r="A77" s="27" t="str">
        <f>'1'!B59</f>
        <v>Form template approved by Toxicology Technical Leader Wayne Lewallen on 11/14/2019.</v>
      </c>
    </row>
  </sheetData>
  <sheetProtection algorithmName="SHA-512" hashValue="QAHYcmU4kveHFDWbeAlf7SzUaYlMAQCU5mUTXRnjW0roqt/lw00XFSLLXdXtO/z40D1iBHy6ZJlWDJg+QNVbRw==" saltValue="XFTMtl4ym+XEyzU1czVP6w==" spinCount="100000" sheet="1" objects="1" scenarios="1"/>
  <conditionalFormatting sqref="B9:F72">
    <cfRule type="expression" dxfId="640" priority="1">
      <formula>ABS($L9-B9)&gt;$N9</formula>
    </cfRule>
  </conditionalFormatting>
  <pageMargins left="0.7" right="0.7" top="0.75" bottom="0.75" header="0.3" footer="0.3"/>
  <pageSetup orientation="portrait" horizontalDpi="300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>
    <pageSetUpPr fitToPage="1"/>
  </sheetPr>
  <dimension ref="A1:Q100"/>
  <sheetViews>
    <sheetView showGridLines="0" zoomScaleNormal="100" workbookViewId="0">
      <selection activeCell="C11" sqref="C11"/>
    </sheetView>
  </sheetViews>
  <sheetFormatPr defaultColWidth="9.15625" defaultRowHeight="14.4" x14ac:dyDescent="0.55000000000000004"/>
  <cols>
    <col min="1" max="1" width="1.83984375" style="38" customWidth="1"/>
    <col min="2" max="2" width="20.83984375" style="38" customWidth="1"/>
    <col min="3" max="3" width="12" style="38" bestFit="1" customWidth="1"/>
    <col min="4" max="4" width="11" style="38" customWidth="1"/>
    <col min="5" max="5" width="9.578125" style="38" customWidth="1"/>
    <col min="6" max="6" width="7.15625" style="38" customWidth="1"/>
    <col min="7" max="7" width="7.68359375" style="38" customWidth="1"/>
    <col min="8" max="8" width="25.68359375" style="38" customWidth="1"/>
    <col min="9" max="9" width="38.578125" style="38" customWidth="1"/>
    <col min="10" max="10" width="15.83984375" style="38" hidden="1" customWidth="1"/>
    <col min="11" max="11" width="22.41796875" style="38" hidden="1" customWidth="1"/>
    <col min="12" max="12" width="5" style="38" customWidth="1"/>
    <col min="13" max="13" width="7.41796875" style="38" customWidth="1"/>
    <col min="14" max="14" width="2.26171875" style="38" customWidth="1"/>
    <col min="15" max="15" width="2" style="38" customWidth="1"/>
    <col min="16" max="16" width="88.15625" style="38" customWidth="1"/>
    <col min="17" max="16384" width="9.15625" style="38"/>
  </cols>
  <sheetData>
    <row r="1" spans="2:17" ht="15" customHeight="1" x14ac:dyDescent="0.55000000000000004">
      <c r="B1" s="132" t="str">
        <f>'1'!B1</f>
        <v>Body Fluid Alcohol Concentration and Volatiles Reporting Form</v>
      </c>
      <c r="C1" s="133"/>
      <c r="D1" s="133"/>
      <c r="E1" s="133"/>
      <c r="F1" s="133"/>
      <c r="G1" s="79"/>
      <c r="H1" s="79"/>
      <c r="I1" s="93" t="str">
        <f>'1'!I1</f>
        <v>Version 2</v>
      </c>
      <c r="J1" s="44" t="s">
        <v>40</v>
      </c>
      <c r="K1" s="44" t="s">
        <v>40</v>
      </c>
      <c r="L1" s="44"/>
    </row>
    <row r="2" spans="2:17" ht="15" customHeight="1" x14ac:dyDescent="0.55000000000000004">
      <c r="B2" s="80" t="str">
        <f>'1'!B2</f>
        <v>NCSCL - Toxicology Section</v>
      </c>
      <c r="C2" s="11"/>
      <c r="D2" s="11"/>
      <c r="E2" s="11"/>
      <c r="F2" s="11"/>
      <c r="G2" s="11"/>
      <c r="H2" s="11"/>
      <c r="I2" s="94" t="str">
        <f>'1'!I2</f>
        <v>Effective Date: 11/14/2019</v>
      </c>
      <c r="J2" s="44"/>
      <c r="K2" s="44"/>
      <c r="L2" s="44"/>
      <c r="N2" s="100"/>
    </row>
    <row r="3" spans="2:17" ht="15" customHeight="1" x14ac:dyDescent="0.55000000000000004">
      <c r="D3" s="41"/>
      <c r="O3" s="95" t="s">
        <v>88</v>
      </c>
    </row>
    <row r="4" spans="2:17" ht="15" customHeight="1" x14ac:dyDescent="0.55000000000000004">
      <c r="B4" s="124" t="s">
        <v>37</v>
      </c>
      <c r="C4" s="124" t="s">
        <v>38</v>
      </c>
      <c r="E4" s="138" t="s">
        <v>94</v>
      </c>
      <c r="F4" s="138"/>
      <c r="H4" s="118" t="s">
        <v>44</v>
      </c>
      <c r="J4" s="92"/>
      <c r="O4" s="95"/>
      <c r="P4" s="110" t="s">
        <v>113</v>
      </c>
    </row>
    <row r="5" spans="2:17" ht="15" customHeight="1" x14ac:dyDescent="0.55000000000000004">
      <c r="B5" s="120" t="str">
        <f>IF('Sample list'!B24="","",'Sample list'!B24)</f>
        <v/>
      </c>
      <c r="C5" s="120" t="str">
        <f>IF('Sample list'!C24="","",'Sample list'!C24)</f>
        <v/>
      </c>
      <c r="E5" s="136" t="str">
        <f>IF('1'!E5="","",'1'!E5)</f>
        <v/>
      </c>
      <c r="F5" s="137"/>
      <c r="H5" s="83" t="str">
        <f>IF('1'!H5="","",'1'!H5)</f>
        <v/>
      </c>
      <c r="O5" s="38" t="s">
        <v>88</v>
      </c>
      <c r="P5" s="37" t="str">
        <f>B41</f>
        <v/>
      </c>
    </row>
    <row r="6" spans="2:17" ht="15" customHeight="1" x14ac:dyDescent="0.55000000000000004"/>
    <row r="7" spans="2:17" ht="15" customHeight="1" thickBot="1" x14ac:dyDescent="0.6">
      <c r="N7" s="135" t="s">
        <v>96</v>
      </c>
      <c r="O7" s="135"/>
      <c r="P7" s="135"/>
    </row>
    <row r="8" spans="2:17" ht="15" customHeight="1" x14ac:dyDescent="0.55000000000000004">
      <c r="B8" s="71" t="s">
        <v>92</v>
      </c>
      <c r="C8" s="81" t="s">
        <v>71</v>
      </c>
      <c r="F8" s="141" t="s">
        <v>86</v>
      </c>
      <c r="G8" s="139" t="str">
        <f>CONCATENATE("The measured ",C9," values are:")</f>
        <v>The measured ethanol values are:</v>
      </c>
      <c r="H8" s="140"/>
      <c r="I8" s="140"/>
      <c r="M8" s="64"/>
      <c r="N8" s="134" t="s">
        <v>97</v>
      </c>
      <c r="O8" s="134"/>
      <c r="P8" s="134"/>
      <c r="Q8" s="40"/>
    </row>
    <row r="9" spans="2:17" ht="15" customHeight="1" x14ac:dyDescent="0.55000000000000004">
      <c r="B9" s="72" t="s">
        <v>93</v>
      </c>
      <c r="C9" s="82" t="s">
        <v>5</v>
      </c>
      <c r="F9" s="141"/>
      <c r="G9" s="142" t="str">
        <f>IF(C11="","",IF(C11=0,"0.0000  g/dl",CONCATENATE(TEXT(C11,"0.0000"),"  g/dl",IF(AND(SUM(J$11:J$14)=0,D67&gt;$D$76),CONCATENATE("  (&gt;",$D$76*100,"% deviation from the average)"),""),IF(C11*10000-INT(C11*10000)&gt;0.0001,"    (THIS VALUE CONTAINS MORE DECIMAL PLACES THAN DISPLAYED)",""))))</f>
        <v/>
      </c>
      <c r="H9" s="143"/>
      <c r="I9" s="143"/>
      <c r="M9" s="64"/>
      <c r="N9" s="105"/>
      <c r="O9" s="89"/>
      <c r="P9" s="106"/>
      <c r="Q9" s="40"/>
    </row>
    <row r="10" spans="2:17" ht="15" customHeight="1" x14ac:dyDescent="0.55000000000000004">
      <c r="B10" s="72"/>
      <c r="C10" s="73"/>
      <c r="D10" s="69"/>
      <c r="F10" s="141"/>
      <c r="G10" s="142" t="str">
        <f>IF(C12="","",IF(C12=0,"0.0000  g/dl",CONCATENATE(TEXT(C12,"0.0000"),"  g/dl",IF(AND(SUM(J$11:J$14)=0,D68&gt;$D$76),CONCATENATE("  (&gt;",$D$76*100,"% deviation from the average)"),""),IF(C12*10000-INT(C12*10000)&gt;0.0001,"    (THIS VALUE CONTAINS MORE DECIMAL PLACES THAN DISPLAYED)",""))))</f>
        <v/>
      </c>
      <c r="H10" s="143"/>
      <c r="I10" s="143"/>
      <c r="J10" s="38" t="s">
        <v>39</v>
      </c>
      <c r="K10" s="43" t="s">
        <v>75</v>
      </c>
      <c r="L10" s="43"/>
      <c r="M10" s="64"/>
      <c r="N10" s="7"/>
      <c r="O10" s="89" t="str">
        <f>"Item "&amp;C5&amp;":"</f>
        <v>Item :</v>
      </c>
      <c r="P10" s="89"/>
      <c r="Q10" s="40"/>
    </row>
    <row r="11" spans="2:17" ht="15" customHeight="1" x14ac:dyDescent="0.55000000000000004">
      <c r="B11" s="74" t="s">
        <v>74</v>
      </c>
      <c r="C11" s="84"/>
      <c r="D11" s="2" t="str">
        <f>IF(LEN(C11)&gt;6,"re-enter",IF(C11&gt;0.5,"HI cal",""))</f>
        <v/>
      </c>
      <c r="F11" s="141"/>
      <c r="G11" s="142" t="str">
        <f>IF(C13="","",IF(C13=0,"0.0000  g/dl",CONCATENATE(TEXT(C13,"0.0000"),"  g/dl",IF(AND(SUM(J$11:J$14)=0,D69&gt;$D$76),CONCATENATE("  (&gt;",$D$76*100,"% deviation from the average)"),""),IF(C13*10000-INT(C13*10000)&gt;0.0001,"    (THIS VALUE CONTAINS MORE DECIMAL PLACES THAN DISPLAYED)",""))))</f>
        <v/>
      </c>
      <c r="H11" s="143"/>
      <c r="I11" s="143"/>
      <c r="J11" s="54">
        <f>IF(C11="",0,IF(C11&lt;0.01,1,0))</f>
        <v>0</v>
      </c>
      <c r="K11" s="43">
        <f>IF(C11&lt;&gt;"",1,0)</f>
        <v>0</v>
      </c>
      <c r="L11" s="43"/>
      <c r="M11" s="64"/>
      <c r="N11" s="88"/>
      <c r="O11" s="91"/>
      <c r="P11" s="151" t="str">
        <f>CONCATENATE(IF(B90="","",B90&amp;CHAR(10)&amp;CHAR(10)),IF(B23="","","- "&amp;B23))</f>
        <v/>
      </c>
      <c r="Q11" s="40"/>
    </row>
    <row r="12" spans="2:17" ht="15" customHeight="1" x14ac:dyDescent="0.55000000000000004">
      <c r="B12" s="72"/>
      <c r="C12" s="84"/>
      <c r="D12" s="2" t="str">
        <f>IF(LEN(C12)&gt;6,"re-enter",IF(C12&gt;0.5,"HI cal",""))</f>
        <v/>
      </c>
      <c r="F12" s="141"/>
      <c r="G12" s="142" t="str">
        <f>IF(C14="","",IF(C14=0,"0.0000  g/dl",CONCATENATE(TEXT(C14,"0.0000"),"  g/dl",IF(AND(SUM(J$11:J$14)=0,D70&gt;$D$76),CONCATENATE("  (&gt;",$D$76*100,"% deviation from the average)"),""),IF(C14*10000-INT(C14*10000)&gt;0.0001,"    (THIS VALUE CONTAINS MORE DECIMAL PLACES THAN DISPLAYED)",""))))</f>
        <v/>
      </c>
      <c r="H12" s="143"/>
      <c r="I12" s="143"/>
      <c r="J12" s="54">
        <f>IF(C12="",0,IF(C12&lt;0.01,1,0))</f>
        <v>0</v>
      </c>
      <c r="K12" s="43">
        <f>IF(C12&lt;&gt;"",1,0)</f>
        <v>0</v>
      </c>
      <c r="L12" s="43"/>
      <c r="M12" s="64"/>
      <c r="N12" s="88"/>
      <c r="O12" s="88"/>
      <c r="P12" s="151"/>
      <c r="Q12" s="40"/>
    </row>
    <row r="13" spans="2:17" ht="15" customHeight="1" x14ac:dyDescent="0.55000000000000004">
      <c r="B13" s="72"/>
      <c r="C13" s="84"/>
      <c r="D13" s="2" t="str">
        <f>IF(LEN(C13)&gt;6,"re-enter",IF(C13&gt;0.5,"HI cal",""))</f>
        <v/>
      </c>
      <c r="F13" s="141"/>
      <c r="G13" s="139" t="str">
        <f>IF(MIN(C11:C14)&lt;0.01,"",CONCATENATE("The average of the four values is  ",TEXT(D72,"0.000000")," g/dl."))</f>
        <v/>
      </c>
      <c r="H13" s="140"/>
      <c r="I13" s="140"/>
      <c r="J13" s="54">
        <f>IF(C13="",0,IF(C13&lt;0.01,1,0))</f>
        <v>0</v>
      </c>
      <c r="K13" s="43">
        <f>IF(C13&lt;&gt;"",1,0)</f>
        <v>0</v>
      </c>
      <c r="L13" s="43"/>
      <c r="M13" s="64"/>
      <c r="N13" s="88"/>
      <c r="O13" s="88"/>
      <c r="P13" s="151"/>
      <c r="Q13" s="40"/>
    </row>
    <row r="14" spans="2:17" ht="15" customHeight="1" thickBot="1" x14ac:dyDescent="0.6">
      <c r="B14" s="75"/>
      <c r="C14" s="85"/>
      <c r="D14" s="2" t="str">
        <f>IF(LEN(C14)&gt;6,"re-enter",IF(C14&gt;0.5,"HI cal",""))</f>
        <v/>
      </c>
      <c r="F14" s="141"/>
      <c r="G14" s="144" t="str">
        <f>IF(MIN(C11:C14)&lt;0.01,"",CONCATENATE("The ",D76*100,"% uncertainty is +/- ", TEXT(D77,"0.0000000"), " g/dl, at a 99.73 % level of confidence (k=3)."))</f>
        <v/>
      </c>
      <c r="H14" s="145"/>
      <c r="I14" s="145"/>
      <c r="J14" s="54">
        <f>IF(C14="",0,IF(C14&lt;0.01,1,0))</f>
        <v>0</v>
      </c>
      <c r="K14" s="43">
        <f>IF(C14&lt;&gt;"",1,0)</f>
        <v>0</v>
      </c>
      <c r="L14" s="43"/>
      <c r="M14" s="64"/>
      <c r="N14" s="88"/>
      <c r="O14" s="88"/>
      <c r="P14" s="151"/>
      <c r="Q14" s="40"/>
    </row>
    <row r="15" spans="2:17" x14ac:dyDescent="0.55000000000000004">
      <c r="B15" s="117"/>
      <c r="F15" s="141"/>
      <c r="G15" s="146" t="str">
        <f>IF(OR(MIN(C11:C14)&lt;0.01,SUM(K11:K14)&lt;&gt;4),"",IF(AND(MAX(D67:D70)&gt;D76,M30=""),"",IF(AND(MAX(D67:D70)&gt;D76,M30&lt;&gt;""),"The lowest value was used for reporting.",CONCATENATE("The ",IF(C8="serum","serum converted, ",""),"truncated average for reporting is ",IF(C8="serum",TEXT(F74,"0.00"),TEXT(D74,"0.00")),"  g/dl."))))</f>
        <v/>
      </c>
      <c r="H15" s="147"/>
      <c r="I15" s="147"/>
      <c r="J15" s="54"/>
      <c r="M15" s="64"/>
      <c r="N15" s="88"/>
      <c r="O15" s="91"/>
      <c r="P15" s="151"/>
      <c r="Q15" s="40"/>
    </row>
    <row r="16" spans="2:17" x14ac:dyDescent="0.55000000000000004">
      <c r="B16" s="117"/>
      <c r="C16" s="70" t="str">
        <f>IF(AND(C9&lt;&gt;"acetone",C17="x",SUM(K11:K14)&gt;0,SUM(J11:J14)=0),"'No alcohol' selected below conflicts with entered results!","")</f>
        <v/>
      </c>
      <c r="F16" s="141"/>
      <c r="G16" s="144" t="str">
        <f>IF(C8="serum",CONCATENATE("The serum to whole blood conversion calculation is:  ",TEXT(D72,"0.000000")," g/dl / 1.18 = ",TEXT(F72,"0.000000")," g/dl."),"")</f>
        <v/>
      </c>
      <c r="H16" s="145"/>
      <c r="I16" s="145"/>
      <c r="J16" s="54"/>
      <c r="M16" s="64"/>
      <c r="N16" s="88"/>
      <c r="O16" s="7"/>
      <c r="P16" s="151"/>
      <c r="Q16" s="40"/>
    </row>
    <row r="17" spans="2:17" x14ac:dyDescent="0.55000000000000004">
      <c r="B17" s="68" t="s">
        <v>42</v>
      </c>
      <c r="C17" s="86"/>
      <c r="D17" s="60" t="s">
        <v>43</v>
      </c>
      <c r="F17" s="98"/>
      <c r="M17" s="64"/>
      <c r="N17" s="7"/>
      <c r="O17" s="7"/>
      <c r="P17" s="151"/>
      <c r="Q17" s="40"/>
    </row>
    <row r="18" spans="2:17" x14ac:dyDescent="0.55000000000000004">
      <c r="M18" s="64"/>
      <c r="N18" s="7"/>
      <c r="O18" s="123"/>
      <c r="P18" s="151"/>
      <c r="Q18" s="40"/>
    </row>
    <row r="19" spans="2:17" x14ac:dyDescent="0.55000000000000004">
      <c r="B19" s="59" t="s">
        <v>85</v>
      </c>
      <c r="C19" s="38" t="str">
        <f>IFERROR(IF(B20="","",IF(VLOOKUP(B20,othervolid,1)=B20,"","+")),"+")</f>
        <v/>
      </c>
      <c r="E19" s="148" t="s">
        <v>82</v>
      </c>
      <c r="F19" s="148"/>
      <c r="G19" s="148"/>
      <c r="H19" s="148"/>
      <c r="I19" s="38" t="str">
        <f>IFERROR(IF(E20="","",IF(VLOOKUP(E20,othervolid,1)=E20,"","+")),"+")</f>
        <v/>
      </c>
      <c r="M19" s="64"/>
      <c r="N19" s="7"/>
      <c r="O19" s="7"/>
      <c r="P19" s="151"/>
      <c r="Q19" s="40"/>
    </row>
    <row r="20" spans="2:17" ht="15" customHeight="1" x14ac:dyDescent="0.55000000000000004">
      <c r="B20" s="158"/>
      <c r="C20" s="158"/>
      <c r="E20" s="171"/>
      <c r="F20" s="172"/>
      <c r="G20" s="172"/>
      <c r="H20" s="173"/>
      <c r="M20" s="64"/>
      <c r="N20" s="88"/>
      <c r="O20" s="7"/>
      <c r="P20" s="151"/>
      <c r="Q20" s="40"/>
    </row>
    <row r="21" spans="2:17" x14ac:dyDescent="0.55000000000000004">
      <c r="D21" s="99" t="str">
        <f>IF(AND(B20=E20,B20&lt;&gt;""),"The two entries above conflict with eachother!","")</f>
        <v/>
      </c>
      <c r="M21" s="64"/>
      <c r="N21" s="88"/>
      <c r="O21" s="7"/>
      <c r="P21" s="151"/>
      <c r="Q21" s="40"/>
    </row>
    <row r="22" spans="2:17" ht="15" customHeight="1" x14ac:dyDescent="0.55000000000000004">
      <c r="B22" s="38" t="s">
        <v>101</v>
      </c>
      <c r="E22" s="38" t="str">
        <f>IFERROR(IF(B23="","",IF(VLOOKUP(B23,statements_alpha,1)=B23,"","+")),"+")</f>
        <v/>
      </c>
      <c r="F22" s="39"/>
      <c r="G22" s="58"/>
      <c r="H22" s="58"/>
      <c r="I22" s="58"/>
      <c r="M22" s="64"/>
      <c r="N22" s="7"/>
      <c r="O22" s="7"/>
      <c r="P22" s="151"/>
      <c r="Q22" s="40"/>
    </row>
    <row r="23" spans="2:17" ht="15" customHeight="1" x14ac:dyDescent="0.55000000000000004">
      <c r="B23" s="152"/>
      <c r="C23" s="153"/>
      <c r="D23" s="153"/>
      <c r="E23" s="153"/>
      <c r="F23" s="153"/>
      <c r="G23" s="153"/>
      <c r="H23" s="153"/>
      <c r="I23" s="154"/>
      <c r="M23" s="64"/>
      <c r="N23" s="149" t="s">
        <v>98</v>
      </c>
      <c r="O23" s="134"/>
      <c r="P23" s="150"/>
      <c r="Q23" s="40"/>
    </row>
    <row r="24" spans="2:17" x14ac:dyDescent="0.55000000000000004">
      <c r="B24" s="155"/>
      <c r="C24" s="156"/>
      <c r="D24" s="156"/>
      <c r="E24" s="156"/>
      <c r="F24" s="156"/>
      <c r="G24" s="156"/>
      <c r="H24" s="156"/>
      <c r="I24" s="157"/>
      <c r="M24" s="64"/>
      <c r="N24" s="107"/>
      <c r="O24" s="108"/>
      <c r="P24" s="109"/>
      <c r="Q24" s="40"/>
    </row>
    <row r="25" spans="2:17" x14ac:dyDescent="0.55000000000000004">
      <c r="F25" s="7"/>
      <c r="G25" s="58"/>
      <c r="H25" s="58"/>
      <c r="I25" s="58"/>
      <c r="M25" s="64"/>
      <c r="N25" s="7"/>
      <c r="O25" s="177" t="str">
        <f>IF(B27="","",RIGHT(B27,LEN(B27)-48))</f>
        <v/>
      </c>
      <c r="P25" s="177"/>
      <c r="Q25" s="40"/>
    </row>
    <row r="26" spans="2:17" ht="15" customHeight="1" x14ac:dyDescent="0.55000000000000004">
      <c r="B26" s="111" t="s">
        <v>102</v>
      </c>
      <c r="C26" s="38" t="str">
        <f>IFERROR(IF(B27="","",IF(VLOOKUP(B27,dispositions_alpha,1)=B27,"","+")),"+")</f>
        <v/>
      </c>
      <c r="M26" s="64"/>
      <c r="N26" s="7"/>
      <c r="O26" s="177"/>
      <c r="P26" s="177"/>
      <c r="Q26" s="40"/>
    </row>
    <row r="27" spans="2:17" x14ac:dyDescent="0.55000000000000004">
      <c r="B27" s="168"/>
      <c r="C27" s="169"/>
      <c r="D27" s="169"/>
      <c r="E27" s="169"/>
      <c r="F27" s="169"/>
      <c r="G27" s="169"/>
      <c r="H27" s="169"/>
      <c r="I27" s="170"/>
      <c r="M27" s="64"/>
      <c r="N27" s="7"/>
      <c r="O27" s="7"/>
      <c r="P27" s="7"/>
      <c r="Q27" s="40"/>
    </row>
    <row r="28" spans="2:17" x14ac:dyDescent="0.55000000000000004">
      <c r="M28" s="64"/>
      <c r="N28" s="176" t="s">
        <v>99</v>
      </c>
      <c r="O28" s="176"/>
      <c r="P28" s="176"/>
      <c r="Q28" s="40"/>
    </row>
    <row r="29" spans="2:17" ht="15" customHeight="1" x14ac:dyDescent="0.55000000000000004">
      <c r="B29" s="42" t="s">
        <v>28</v>
      </c>
      <c r="C29" s="102"/>
      <c r="D29" s="102"/>
      <c r="E29" s="102"/>
      <c r="F29" s="102"/>
      <c r="G29" s="102"/>
      <c r="H29" s="102"/>
      <c r="I29" s="102"/>
      <c r="N29" s="79"/>
      <c r="O29" s="79"/>
      <c r="P29" s="79"/>
    </row>
    <row r="30" spans="2:17" x14ac:dyDescent="0.55000000000000004">
      <c r="B30" s="179"/>
      <c r="C30" s="180"/>
      <c r="D30" s="180"/>
      <c r="E30" s="180"/>
      <c r="F30" s="180"/>
      <c r="G30" s="180"/>
      <c r="H30" s="180"/>
      <c r="I30" s="181"/>
      <c r="M30" s="130"/>
      <c r="N30" s="178" t="str">
        <f>IF(AND(MAX(D67:D70)&gt;D76,SUM(K11:K14)=4),"&lt;- If this is a second set of values for the case, and both sets have an unacceptable deviation from the mean, enter the lowest value in the cell to the left (gm/dL).","")</f>
        <v/>
      </c>
      <c r="O30" s="178"/>
      <c r="P30" s="178"/>
    </row>
    <row r="31" spans="2:17" ht="15" customHeight="1" x14ac:dyDescent="0.55000000000000004">
      <c r="B31" s="182"/>
      <c r="C31" s="183"/>
      <c r="D31" s="183"/>
      <c r="E31" s="183"/>
      <c r="F31" s="183"/>
      <c r="G31" s="183"/>
      <c r="H31" s="183"/>
      <c r="I31" s="184"/>
      <c r="N31" s="178"/>
      <c r="O31" s="178"/>
      <c r="P31" s="178"/>
    </row>
    <row r="32" spans="2:17" x14ac:dyDescent="0.55000000000000004">
      <c r="B32" s="182"/>
      <c r="C32" s="183"/>
      <c r="D32" s="183"/>
      <c r="E32" s="183"/>
      <c r="F32" s="183"/>
      <c r="G32" s="183"/>
      <c r="H32" s="183"/>
      <c r="I32" s="184"/>
      <c r="M32" s="5"/>
    </row>
    <row r="33" spans="2:9" x14ac:dyDescent="0.55000000000000004">
      <c r="B33" s="182"/>
      <c r="C33" s="183"/>
      <c r="D33" s="183"/>
      <c r="E33" s="183"/>
      <c r="F33" s="183"/>
      <c r="G33" s="183"/>
      <c r="H33" s="183"/>
      <c r="I33" s="184"/>
    </row>
    <row r="34" spans="2:9" x14ac:dyDescent="0.55000000000000004">
      <c r="B34" s="182"/>
      <c r="C34" s="183"/>
      <c r="D34" s="183"/>
      <c r="E34" s="183"/>
      <c r="F34" s="183"/>
      <c r="G34" s="183"/>
      <c r="H34" s="183"/>
      <c r="I34" s="184"/>
    </row>
    <row r="35" spans="2:9" x14ac:dyDescent="0.55000000000000004">
      <c r="B35" s="182"/>
      <c r="C35" s="183"/>
      <c r="D35" s="183"/>
      <c r="E35" s="183"/>
      <c r="F35" s="183"/>
      <c r="G35" s="183"/>
      <c r="H35" s="183"/>
      <c r="I35" s="184"/>
    </row>
    <row r="36" spans="2:9" x14ac:dyDescent="0.55000000000000004">
      <c r="B36" s="182"/>
      <c r="C36" s="183"/>
      <c r="D36" s="183"/>
      <c r="E36" s="183"/>
      <c r="F36" s="183"/>
      <c r="G36" s="183"/>
      <c r="H36" s="183"/>
      <c r="I36" s="184"/>
    </row>
    <row r="37" spans="2:9" x14ac:dyDescent="0.55000000000000004">
      <c r="B37" s="182"/>
      <c r="C37" s="183"/>
      <c r="D37" s="183"/>
      <c r="E37" s="183"/>
      <c r="F37" s="183"/>
      <c r="G37" s="183"/>
      <c r="H37" s="183"/>
      <c r="I37" s="184"/>
    </row>
    <row r="38" spans="2:9" x14ac:dyDescent="0.55000000000000004">
      <c r="B38" s="185"/>
      <c r="C38" s="186"/>
      <c r="D38" s="186"/>
      <c r="E38" s="186"/>
      <c r="F38" s="186"/>
      <c r="G38" s="186"/>
      <c r="H38" s="186"/>
      <c r="I38" s="187"/>
    </row>
    <row r="40" spans="2:9" x14ac:dyDescent="0.55000000000000004">
      <c r="B40" s="7" t="s">
        <v>103</v>
      </c>
    </row>
    <row r="41" spans="2:9" ht="15" customHeight="1" x14ac:dyDescent="0.55000000000000004">
      <c r="B41" s="159" t="str">
        <f>CONCATENATE(IF(B90="","",B90&amp;CHAR(10)&amp;CHAR(10)),IF(B23="","","- "&amp;B23&amp;CHAR(10)&amp;CHAR(10)))</f>
        <v/>
      </c>
      <c r="C41" s="160"/>
      <c r="D41" s="160"/>
      <c r="E41" s="160"/>
      <c r="F41" s="160"/>
      <c r="G41" s="160"/>
      <c r="H41" s="160"/>
      <c r="I41" s="161"/>
    </row>
    <row r="42" spans="2:9" x14ac:dyDescent="0.55000000000000004">
      <c r="B42" s="162"/>
      <c r="C42" s="163"/>
      <c r="D42" s="163"/>
      <c r="E42" s="163"/>
      <c r="F42" s="163"/>
      <c r="G42" s="163"/>
      <c r="H42" s="163"/>
      <c r="I42" s="164"/>
    </row>
    <row r="43" spans="2:9" x14ac:dyDescent="0.55000000000000004">
      <c r="B43" s="162"/>
      <c r="C43" s="163"/>
      <c r="D43" s="163"/>
      <c r="E43" s="163"/>
      <c r="F43" s="163"/>
      <c r="G43" s="163"/>
      <c r="H43" s="163"/>
      <c r="I43" s="164"/>
    </row>
    <row r="44" spans="2:9" x14ac:dyDescent="0.55000000000000004">
      <c r="B44" s="162"/>
      <c r="C44" s="163"/>
      <c r="D44" s="163"/>
      <c r="E44" s="163"/>
      <c r="F44" s="163"/>
      <c r="G44" s="163"/>
      <c r="H44" s="163"/>
      <c r="I44" s="164"/>
    </row>
    <row r="45" spans="2:9" x14ac:dyDescent="0.55000000000000004">
      <c r="B45" s="162"/>
      <c r="C45" s="163"/>
      <c r="D45" s="163"/>
      <c r="E45" s="163"/>
      <c r="F45" s="163"/>
      <c r="G45" s="163"/>
      <c r="H45" s="163"/>
      <c r="I45" s="164"/>
    </row>
    <row r="46" spans="2:9" x14ac:dyDescent="0.55000000000000004">
      <c r="B46" s="162"/>
      <c r="C46" s="163"/>
      <c r="D46" s="163"/>
      <c r="E46" s="163"/>
      <c r="F46" s="163"/>
      <c r="G46" s="163"/>
      <c r="H46" s="163"/>
      <c r="I46" s="164"/>
    </row>
    <row r="47" spans="2:9" x14ac:dyDescent="0.55000000000000004">
      <c r="B47" s="162"/>
      <c r="C47" s="163"/>
      <c r="D47" s="163"/>
      <c r="E47" s="163"/>
      <c r="F47" s="163"/>
      <c r="G47" s="163"/>
      <c r="H47" s="163"/>
      <c r="I47" s="164"/>
    </row>
    <row r="48" spans="2:9" x14ac:dyDescent="0.55000000000000004">
      <c r="B48" s="162"/>
      <c r="C48" s="163"/>
      <c r="D48" s="163"/>
      <c r="E48" s="163"/>
      <c r="F48" s="163"/>
      <c r="G48" s="163"/>
      <c r="H48" s="163"/>
      <c r="I48" s="164"/>
    </row>
    <row r="49" spans="2:12" x14ac:dyDescent="0.55000000000000004">
      <c r="B49" s="162"/>
      <c r="C49" s="163"/>
      <c r="D49" s="163"/>
      <c r="E49" s="163"/>
      <c r="F49" s="163"/>
      <c r="G49" s="163"/>
      <c r="H49" s="163"/>
      <c r="I49" s="164"/>
    </row>
    <row r="50" spans="2:12" x14ac:dyDescent="0.55000000000000004">
      <c r="B50" s="162"/>
      <c r="C50" s="163"/>
      <c r="D50" s="163"/>
      <c r="E50" s="163"/>
      <c r="F50" s="163"/>
      <c r="G50" s="163"/>
      <c r="H50" s="163"/>
      <c r="I50" s="164"/>
    </row>
    <row r="51" spans="2:12" x14ac:dyDescent="0.55000000000000004">
      <c r="B51" s="162"/>
      <c r="C51" s="163"/>
      <c r="D51" s="163"/>
      <c r="E51" s="163"/>
      <c r="F51" s="163"/>
      <c r="G51" s="163"/>
      <c r="H51" s="163"/>
      <c r="I51" s="164"/>
    </row>
    <row r="52" spans="2:12" x14ac:dyDescent="0.55000000000000004">
      <c r="B52" s="162"/>
      <c r="C52" s="163"/>
      <c r="D52" s="163"/>
      <c r="E52" s="163"/>
      <c r="F52" s="163"/>
      <c r="G52" s="163"/>
      <c r="H52" s="163"/>
      <c r="I52" s="164"/>
    </row>
    <row r="53" spans="2:12" x14ac:dyDescent="0.55000000000000004">
      <c r="B53" s="162"/>
      <c r="C53" s="163"/>
      <c r="D53" s="163"/>
      <c r="E53" s="163"/>
      <c r="F53" s="163"/>
      <c r="G53" s="163"/>
      <c r="H53" s="163"/>
      <c r="I53" s="164"/>
    </row>
    <row r="54" spans="2:12" x14ac:dyDescent="0.55000000000000004">
      <c r="B54" s="162"/>
      <c r="C54" s="163"/>
      <c r="D54" s="163"/>
      <c r="E54" s="163"/>
      <c r="F54" s="163"/>
      <c r="G54" s="163"/>
      <c r="H54" s="163"/>
      <c r="I54" s="164"/>
    </row>
    <row r="55" spans="2:12" x14ac:dyDescent="0.55000000000000004">
      <c r="B55" s="165"/>
      <c r="C55" s="166"/>
      <c r="D55" s="166"/>
      <c r="E55" s="166"/>
      <c r="F55" s="166"/>
      <c r="G55" s="166"/>
      <c r="H55" s="166"/>
      <c r="I55" s="167"/>
    </row>
    <row r="56" spans="2:12" x14ac:dyDescent="0.55000000000000004">
      <c r="B56" s="103"/>
      <c r="C56" s="103"/>
      <c r="D56" s="103"/>
      <c r="E56" s="103"/>
      <c r="F56" s="103"/>
      <c r="G56" s="103"/>
      <c r="H56" s="103"/>
      <c r="I56" s="103"/>
    </row>
    <row r="57" spans="2:12" x14ac:dyDescent="0.55000000000000004">
      <c r="B57" s="104" t="s">
        <v>112</v>
      </c>
      <c r="C57" s="103"/>
      <c r="D57" s="103"/>
      <c r="E57" s="103"/>
      <c r="F57" s="103"/>
      <c r="G57" s="103"/>
      <c r="H57" s="103"/>
      <c r="I57" s="103"/>
    </row>
    <row r="59" spans="2:12" x14ac:dyDescent="0.55000000000000004">
      <c r="B59" s="42" t="str">
        <f>'1'!B59</f>
        <v>Form template approved by Toxicology Technical Leader Wayne Lewallen on 11/14/2019.</v>
      </c>
    </row>
    <row r="60" spans="2:12" x14ac:dyDescent="0.55000000000000004">
      <c r="B60" s="42"/>
    </row>
    <row r="61" spans="2:12" x14ac:dyDescent="0.55000000000000004">
      <c r="B61" s="42"/>
      <c r="L61" s="119"/>
    </row>
    <row r="62" spans="2:12" x14ac:dyDescent="0.55000000000000004">
      <c r="B62" s="42"/>
      <c r="I62" s="8"/>
      <c r="L62" s="119" t="s">
        <v>118</v>
      </c>
    </row>
    <row r="63" spans="2:12" x14ac:dyDescent="0.55000000000000004">
      <c r="I63" s="131"/>
    </row>
    <row r="64" spans="2:12" x14ac:dyDescent="0.55000000000000004">
      <c r="I64" s="7"/>
    </row>
    <row r="65" spans="1:7" hidden="1" x14ac:dyDescent="0.55000000000000004">
      <c r="B65" s="44" t="s">
        <v>29</v>
      </c>
    </row>
    <row r="66" spans="1:7" hidden="1" x14ac:dyDescent="0.55000000000000004">
      <c r="B66" s="21" t="s">
        <v>41</v>
      </c>
      <c r="C66" s="46" t="s">
        <v>3</v>
      </c>
      <c r="D66" s="45"/>
    </row>
    <row r="67" spans="1:7" hidden="1" x14ac:dyDescent="0.55000000000000004">
      <c r="B67" s="47">
        <f>C11</f>
        <v>0</v>
      </c>
      <c r="C67" s="9" t="e">
        <f>ABS(C11-D$72)</f>
        <v>#DIV/0!</v>
      </c>
      <c r="D67" s="16" t="str">
        <f>IFERROR(C67/$D$72,"")</f>
        <v/>
      </c>
    </row>
    <row r="68" spans="1:7" hidden="1" x14ac:dyDescent="0.55000000000000004">
      <c r="B68" s="47">
        <f>C12</f>
        <v>0</v>
      </c>
      <c r="C68" s="10" t="e">
        <f>ABS(C12-D$72)</f>
        <v>#DIV/0!</v>
      </c>
      <c r="D68" s="16" t="str">
        <f t="shared" ref="D68:D70" si="0">IFERROR(C68/$D$72,"")</f>
        <v/>
      </c>
    </row>
    <row r="69" spans="1:7" hidden="1" x14ac:dyDescent="0.55000000000000004">
      <c r="B69" s="47">
        <f>C13</f>
        <v>0</v>
      </c>
      <c r="C69" s="10" t="e">
        <f>ABS(C13-D$72)</f>
        <v>#DIV/0!</v>
      </c>
      <c r="D69" s="16" t="str">
        <f t="shared" si="0"/>
        <v/>
      </c>
    </row>
    <row r="70" spans="1:7" hidden="1" x14ac:dyDescent="0.55000000000000004">
      <c r="B70" s="47">
        <f>C14</f>
        <v>0</v>
      </c>
      <c r="C70" s="10" t="e">
        <f>ABS(C14-D$72)</f>
        <v>#DIV/0!</v>
      </c>
      <c r="D70" s="16" t="str">
        <f t="shared" si="0"/>
        <v/>
      </c>
    </row>
    <row r="71" spans="1:7" hidden="1" x14ac:dyDescent="0.55000000000000004">
      <c r="F71" s="38" t="s">
        <v>77</v>
      </c>
    </row>
    <row r="72" spans="1:7" hidden="1" x14ac:dyDescent="0.55000000000000004">
      <c r="C72" s="38" t="s">
        <v>0</v>
      </c>
      <c r="D72" s="6" t="e">
        <f>AVERAGE(C11:C14)</f>
        <v>#DIV/0!</v>
      </c>
      <c r="E72" s="38" t="s">
        <v>10</v>
      </c>
      <c r="F72" s="37" t="e">
        <f>D72/1.18</f>
        <v>#DIV/0!</v>
      </c>
      <c r="G72" s="38" t="s">
        <v>10</v>
      </c>
    </row>
    <row r="73" spans="1:7" hidden="1" x14ac:dyDescent="0.55000000000000004">
      <c r="C73" s="55" t="s">
        <v>4</v>
      </c>
      <c r="D73" s="3" t="e">
        <f>TEXT(INT(D72*100)/100,"0.00")</f>
        <v>#DIV/0!</v>
      </c>
      <c r="E73" s="38" t="s">
        <v>10</v>
      </c>
      <c r="F73" s="3" t="e">
        <f>TEXT(INT(F72*100)/100,"0.00")</f>
        <v>#DIV/0!</v>
      </c>
      <c r="G73" s="38" t="s">
        <v>10</v>
      </c>
    </row>
    <row r="74" spans="1:7" hidden="1" x14ac:dyDescent="0.55000000000000004">
      <c r="C74" s="8" t="s">
        <v>1</v>
      </c>
      <c r="D74" s="4" t="str">
        <f>IF(MIN(C11:C14)&lt;0.01,"0.00",D73)</f>
        <v>0.00</v>
      </c>
      <c r="E74" s="38" t="s">
        <v>10</v>
      </c>
      <c r="F74" s="4" t="str">
        <f>IF(MIN(C11:C14)&lt;0.01,"0.00",F73)</f>
        <v>0.00</v>
      </c>
      <c r="G74" s="38" t="s">
        <v>10</v>
      </c>
    </row>
    <row r="75" spans="1:7" hidden="1" x14ac:dyDescent="0.55000000000000004"/>
    <row r="76" spans="1:7" hidden="1" x14ac:dyDescent="0.55000000000000004">
      <c r="C76" s="174" t="s">
        <v>2</v>
      </c>
      <c r="D76" s="56">
        <f>VLOOKUP(C9,Ranges!G9:H12,2)</f>
        <v>0.04</v>
      </c>
    </row>
    <row r="77" spans="1:7" hidden="1" x14ac:dyDescent="0.55000000000000004">
      <c r="B77" s="58"/>
      <c r="C77" s="175"/>
      <c r="D77" s="57" t="e">
        <f>D76*D72</f>
        <v>#DIV/0!</v>
      </c>
      <c r="F77" s="1"/>
    </row>
    <row r="78" spans="1:7" hidden="1" x14ac:dyDescent="0.55000000000000004">
      <c r="B78" s="58"/>
      <c r="C78" s="65"/>
      <c r="D78" s="66"/>
      <c r="F78" s="1"/>
    </row>
    <row r="79" spans="1:7" hidden="1" x14ac:dyDescent="0.55000000000000004">
      <c r="B79" s="11" t="s">
        <v>76</v>
      </c>
      <c r="C79" s="11"/>
    </row>
    <row r="80" spans="1:7" hidden="1" x14ac:dyDescent="0.55000000000000004">
      <c r="A80" s="64"/>
      <c r="B80" s="38" t="s">
        <v>78</v>
      </c>
      <c r="C80" s="63" t="str">
        <f>IF(OR(SUM(J11:J14)&gt;0,MAX(D67:D70)&gt;D76,C8="serum"),"",IF(D74="0.00","",CONCATENATE("The measured ",C8," acetone concentration is ",TEXT(TRUNC(D72,3),"0.000")," +/- ",IF(INT(D72*D76*10000)&lt;5,"0.001",TEXT(D72*D76,"0.000"))," grams per 100 milliliters, at a coverage probability of 99.7%.  ",CHAR(10),CHAR(10))))</f>
        <v/>
      </c>
    </row>
    <row r="81" spans="1:9" hidden="1" x14ac:dyDescent="0.55000000000000004">
      <c r="A81" s="64"/>
      <c r="B81" s="38" t="s">
        <v>79</v>
      </c>
      <c r="C81" s="63" t="str">
        <f>CONCATENATE("The ",C8," alcohol concentration is 0.00 grams of alcohol per 100 milliliters, as defined by NCGS 20-4.01 (1b).  ",IF(AND(B20="",E20="",C9&lt;&gt;"acetone"),C86,CHAR(10)&amp;CHAR(10)))</f>
        <v>The blood alcohol concentration is 0.00 grams of alcohol per 100 milliliters, as defined by NCGS 20-4.01 (1b).    (Analysis performed using HS-GC.)</v>
      </c>
    </row>
    <row r="82" spans="1:9" hidden="1" x14ac:dyDescent="0.55000000000000004">
      <c r="A82" s="64"/>
      <c r="B82" s="38" t="s">
        <v>80</v>
      </c>
      <c r="C82" s="63" t="str">
        <f>IFERROR(IF(AND(SUM(J11:J14)=0,MAX(D67:D70)&gt;D76),"",IF(C8="serum",CONCATENATE("The blood ",C9," concentration is ",TEXT(F74,"0.00")," grams of alcohol per 100 milliliters, as defined by NCGS 20-4.01 (1b).  The reported blood alcohol concentration is a calculated value resulting from a converted serum alcohol concentration.  The measured serum ",C9," concentration is ",TEXT(TRUNC(D72,3),"0.000")," +/- ",IF(INT(D72*D76*10000)&lt;5,"0.001",TEXT(D72*D76,"0.000"))," grams of alcohol per 100 milliliters, at a coverage probability of 99.7%.",IF(AND(B20="",E20=""),C86,CHAR(10)&amp;CHAR(10))),"")),"")</f>
        <v/>
      </c>
    </row>
    <row r="83" spans="1:9" hidden="1" x14ac:dyDescent="0.55000000000000004">
      <c r="A83" s="64"/>
      <c r="B83" s="38" t="s">
        <v>81</v>
      </c>
      <c r="C83" s="63" t="str">
        <f>IFERROR(IF(AND(SUM(J11:J14)=0,MAX(D67:D70)&gt;D76,SUM(K11:K14)=4,M30&lt;&gt;""),CONCATENATE("The ",C8," ",C9," concentration is ",TEXT(INT(M30*100)/100,"0.00")," grams of alcohol per 100 milliliters, as defined by NCGS 20-4.01 (1b)."),IF(AND(SUM(J11:J14)=0,MAX(D67:D70)&gt;D76),"",CONCATENATE("The ",C8," ",C9," concentration is ",TEXT(D74,"0.00")," grams of alcohol per 100 milliliters, as defined by NCGS 20-4.01 (1b).","  The measured ",C8," ",C9," concentration is ",TEXT(TRUNC(D72,3),"0.000")," +/- ",IF(INT(D72*D76*10000)&lt;5,"0.001",TEXT(D72*D76,"0.000"))," grams of alcohol per 100 milliliters, at a coverage probability of 99.7%.  ",IF(AND(B20="",E20=""),C86,CHAR(10)&amp;CHAR(10))))),"")</f>
        <v/>
      </c>
    </row>
    <row r="84" spans="1:9" hidden="1" x14ac:dyDescent="0.55000000000000004">
      <c r="A84" s="64"/>
      <c r="B84" s="38" t="s">
        <v>83</v>
      </c>
      <c r="C84" s="63" t="str">
        <f>CONCATENATE("Analysis confirmed the presence of the following substance: ",B20,".  ",CHAR(10),CHAR(10))</f>
        <v xml:space="preserve">Analysis confirmed the presence of the following substance: .  
</v>
      </c>
    </row>
    <row r="85" spans="1:9" hidden="1" x14ac:dyDescent="0.55000000000000004">
      <c r="A85" s="64"/>
      <c r="B85" s="67" t="s">
        <v>84</v>
      </c>
      <c r="C85" s="54" t="str">
        <f>CONCATENATE("Analysis did not confirm the presence of the following: ",E20,".  ",CHAR(10),CHAR(10))</f>
        <v xml:space="preserve">Analysis did not confirm the presence of the following: .  
</v>
      </c>
    </row>
    <row r="86" spans="1:9" hidden="1" x14ac:dyDescent="0.55000000000000004">
      <c r="A86" s="64"/>
      <c r="B86" s="78" t="s">
        <v>90</v>
      </c>
      <c r="C86" s="101" t="s">
        <v>111</v>
      </c>
    </row>
    <row r="87" spans="1:9" hidden="1" x14ac:dyDescent="0.55000000000000004"/>
    <row r="88" spans="1:9" hidden="1" x14ac:dyDescent="0.55000000000000004"/>
    <row r="89" spans="1:9" hidden="1" x14ac:dyDescent="0.55000000000000004">
      <c r="B89" s="38" t="s">
        <v>100</v>
      </c>
      <c r="E89" s="90"/>
    </row>
    <row r="90" spans="1:9" hidden="1" x14ac:dyDescent="0.55000000000000004">
      <c r="B90" s="159" t="str">
        <f>CONCATENATE(IF(AND(C8&lt;&gt;"serum",C9="acetone"),"- "&amp;C80,""),IF(OR(C17="x",AND(C9&lt;&gt;"acetone",SUM(J11:J14)&gt;0)),"- "&amp;C81,""),IF(AND(SUM(K11:K14)&gt;1,C8&lt;&gt;"serum",C9&lt;&gt;"acetone",C17&lt;&gt;"x",SUM(J11:J14)=0),"- "&amp;C83,""),IF(AND(C8="serum",C17&lt;&gt;"x",SUM(J11:J14)=0),"- "&amp;C82,""),IF(B20&lt;&gt;"","- "&amp;C84,""),IF(E20&lt;&gt;"","- "&amp;C85,""),IF(OR(B20&lt;&gt;"",E20&lt;&gt;"",AND(C9="acetone",C8&lt;&gt;"serum")),C86,""))</f>
        <v/>
      </c>
      <c r="C90" s="160"/>
      <c r="D90" s="160"/>
      <c r="E90" s="160"/>
      <c r="F90" s="160"/>
      <c r="G90" s="160"/>
      <c r="H90" s="160"/>
      <c r="I90" s="161"/>
    </row>
    <row r="91" spans="1:9" hidden="1" x14ac:dyDescent="0.55000000000000004">
      <c r="B91" s="162"/>
      <c r="C91" s="163"/>
      <c r="D91" s="163"/>
      <c r="E91" s="163"/>
      <c r="F91" s="163"/>
      <c r="G91" s="163"/>
      <c r="H91" s="163"/>
      <c r="I91" s="164"/>
    </row>
    <row r="92" spans="1:9" hidden="1" x14ac:dyDescent="0.55000000000000004">
      <c r="B92" s="162"/>
      <c r="C92" s="163"/>
      <c r="D92" s="163"/>
      <c r="E92" s="163"/>
      <c r="F92" s="163"/>
      <c r="G92" s="163"/>
      <c r="H92" s="163"/>
      <c r="I92" s="164"/>
    </row>
    <row r="93" spans="1:9" hidden="1" x14ac:dyDescent="0.55000000000000004">
      <c r="B93" s="162"/>
      <c r="C93" s="163"/>
      <c r="D93" s="163"/>
      <c r="E93" s="163"/>
      <c r="F93" s="163"/>
      <c r="G93" s="163"/>
      <c r="H93" s="163"/>
      <c r="I93" s="164"/>
    </row>
    <row r="94" spans="1:9" hidden="1" x14ac:dyDescent="0.55000000000000004">
      <c r="B94" s="162"/>
      <c r="C94" s="163"/>
      <c r="D94" s="163"/>
      <c r="E94" s="163"/>
      <c r="F94" s="163"/>
      <c r="G94" s="163"/>
      <c r="H94" s="163"/>
      <c r="I94" s="164"/>
    </row>
    <row r="95" spans="1:9" hidden="1" x14ac:dyDescent="0.55000000000000004">
      <c r="B95" s="162"/>
      <c r="C95" s="163"/>
      <c r="D95" s="163"/>
      <c r="E95" s="163"/>
      <c r="F95" s="163"/>
      <c r="G95" s="163"/>
      <c r="H95" s="163"/>
      <c r="I95" s="164"/>
    </row>
    <row r="96" spans="1:9" hidden="1" x14ac:dyDescent="0.55000000000000004">
      <c r="B96" s="162"/>
      <c r="C96" s="163"/>
      <c r="D96" s="163"/>
      <c r="E96" s="163"/>
      <c r="F96" s="163"/>
      <c r="G96" s="163"/>
      <c r="H96" s="163"/>
      <c r="I96" s="164"/>
    </row>
    <row r="97" spans="2:9" hidden="1" x14ac:dyDescent="0.55000000000000004">
      <c r="B97" s="162"/>
      <c r="C97" s="163"/>
      <c r="D97" s="163"/>
      <c r="E97" s="163"/>
      <c r="F97" s="163"/>
      <c r="G97" s="163"/>
      <c r="H97" s="163"/>
      <c r="I97" s="164"/>
    </row>
    <row r="98" spans="2:9" hidden="1" x14ac:dyDescent="0.55000000000000004">
      <c r="B98" s="162"/>
      <c r="C98" s="163"/>
      <c r="D98" s="163"/>
      <c r="E98" s="163"/>
      <c r="F98" s="163"/>
      <c r="G98" s="163"/>
      <c r="H98" s="163"/>
      <c r="I98" s="164"/>
    </row>
    <row r="99" spans="2:9" hidden="1" x14ac:dyDescent="0.55000000000000004">
      <c r="B99" s="165"/>
      <c r="C99" s="166"/>
      <c r="D99" s="166"/>
      <c r="E99" s="166"/>
      <c r="F99" s="166"/>
      <c r="G99" s="166"/>
      <c r="H99" s="166"/>
      <c r="I99" s="167"/>
    </row>
    <row r="100" spans="2:9" hidden="1" x14ac:dyDescent="0.55000000000000004"/>
  </sheetData>
  <sheetProtection algorithmName="SHA-512" hashValue="eHWfCjAb3AkvIplroR+nyJM2k0dWRc7Fn5gkznc7gNHERWG2g/+H7JguDcgjgNyCWfkVHZdPz2qldLfTEgjwTA==" saltValue="iMnVq/3fck32qfKf/QVK9g==" spinCount="100000" sheet="1" objects="1" scenarios="1"/>
  <mergeCells count="29">
    <mergeCell ref="B1:F1"/>
    <mergeCell ref="E4:F4"/>
    <mergeCell ref="E5:F5"/>
    <mergeCell ref="N7:P7"/>
    <mergeCell ref="F8:F16"/>
    <mergeCell ref="G8:I8"/>
    <mergeCell ref="N8:P8"/>
    <mergeCell ref="G9:I9"/>
    <mergeCell ref="G10:I10"/>
    <mergeCell ref="G11:I11"/>
    <mergeCell ref="B27:I27"/>
    <mergeCell ref="P11:P22"/>
    <mergeCell ref="G12:I12"/>
    <mergeCell ref="G13:I13"/>
    <mergeCell ref="G14:I14"/>
    <mergeCell ref="G15:I15"/>
    <mergeCell ref="G16:I16"/>
    <mergeCell ref="E19:H19"/>
    <mergeCell ref="B20:C20"/>
    <mergeCell ref="E20:H20"/>
    <mergeCell ref="B23:I24"/>
    <mergeCell ref="N23:P23"/>
    <mergeCell ref="O25:P26"/>
    <mergeCell ref="N28:P28"/>
    <mergeCell ref="B30:I38"/>
    <mergeCell ref="B41:I55"/>
    <mergeCell ref="C76:C77"/>
    <mergeCell ref="B90:I99"/>
    <mergeCell ref="N30:P31"/>
  </mergeCells>
  <conditionalFormatting sqref="C67:C70">
    <cfRule type="expression" dxfId="469" priority="8">
      <formula>ABS(C11-$D$72)&gt;$D$77</formula>
    </cfRule>
  </conditionalFormatting>
  <conditionalFormatting sqref="B26">
    <cfRule type="expression" dxfId="468" priority="9">
      <formula>B27=""</formula>
    </cfRule>
  </conditionalFormatting>
  <conditionalFormatting sqref="B4">
    <cfRule type="expression" dxfId="467" priority="7">
      <formula>$B$5=""</formula>
    </cfRule>
  </conditionalFormatting>
  <conditionalFormatting sqref="C4">
    <cfRule type="expression" dxfId="466" priority="6">
      <formula>$C$5=""</formula>
    </cfRule>
  </conditionalFormatting>
  <conditionalFormatting sqref="E4:F4">
    <cfRule type="expression" dxfId="465" priority="5">
      <formula>$E$5=""</formula>
    </cfRule>
  </conditionalFormatting>
  <conditionalFormatting sqref="H4">
    <cfRule type="expression" dxfId="464" priority="4">
      <formula>$H$5=""</formula>
    </cfRule>
  </conditionalFormatting>
  <conditionalFormatting sqref="C8">
    <cfRule type="expression" dxfId="463" priority="3">
      <formula>$C$8&lt;&gt;"blood"</formula>
    </cfRule>
  </conditionalFormatting>
  <conditionalFormatting sqref="C9">
    <cfRule type="expression" dxfId="462" priority="2">
      <formula>$C$9&lt;&gt;"ethanol"</formula>
    </cfRule>
  </conditionalFormatting>
  <conditionalFormatting sqref="M30">
    <cfRule type="expression" dxfId="461" priority="1">
      <formula>N30&lt;&gt;""</formula>
    </cfRule>
  </conditionalFormatting>
  <conditionalFormatting sqref="G9:G12">
    <cfRule type="expression" dxfId="460" priority="88">
      <formula>AND(SUM(J$11:J$14)=0,D67&gt;$D$76)</formula>
    </cfRule>
  </conditionalFormatting>
  <dataValidations count="8">
    <dataValidation type="list" errorStyle="warning" allowBlank="1" showErrorMessage="1" errorTitle="Custom entry" error="You have customized this field." sqref="B27:I27" xr:uid="{00000000-0002-0000-1300-000000000000}">
      <formula1>dispositions</formula1>
    </dataValidation>
    <dataValidation type="textLength" errorStyle="warning" operator="equal" allowBlank="1" showInputMessage="1" showErrorMessage="1" errorTitle="Case Number Length Error?" error="The length of the case number should be 10 characters." sqref="B5" xr:uid="{00000000-0002-0000-1300-000001000000}">
      <formula1>10</formula1>
    </dataValidation>
    <dataValidation type="list" errorStyle="warning" allowBlank="1" showInputMessage="1" showErrorMessage="1" errorTitle="Custom Entry" error="You have entered a selection not in the drop-down list.  " sqref="E20" xr:uid="{00000000-0002-0000-1300-000002000000}">
      <formula1>othervolid</formula1>
    </dataValidation>
    <dataValidation type="list" errorStyle="warning" allowBlank="1" showErrorMessage="1" errorTitle="Custom entry" error="You have customized this field." sqref="B23:I24" xr:uid="{00000000-0002-0000-1300-000003000000}">
      <formula1>statements</formula1>
    </dataValidation>
    <dataValidation type="list" allowBlank="1" showInputMessage="1" showErrorMessage="1" sqref="C8" xr:uid="{00000000-0002-0000-1300-000004000000}">
      <formula1>matrix_list</formula1>
    </dataValidation>
    <dataValidation type="list" errorStyle="warning" allowBlank="1" showInputMessage="1" showErrorMessage="1" errorTitle="Custom Entry" error="You have entered a name not in the drop-down list." sqref="H5" xr:uid="{00000000-0002-0000-1300-000005000000}">
      <formula1>analyst_list</formula1>
    </dataValidation>
    <dataValidation type="list" errorStyle="warning" allowBlank="1" showInputMessage="1" showErrorMessage="1" errorTitle="custom entry" error="You have entered a selection not in the drop-down list.  " sqref="B20:C20" xr:uid="{00000000-0002-0000-1300-000006000000}">
      <formula1>othervolid</formula1>
    </dataValidation>
    <dataValidation type="list" allowBlank="1" showInputMessage="1" showErrorMessage="1" sqref="C17" xr:uid="{00000000-0002-0000-1300-000007000000}">
      <formula1>applies</formula1>
    </dataValidation>
  </dataValidations>
  <pageMargins left="0.7" right="0.7" top="0.75" bottom="0.75" header="0.3" footer="0.3"/>
  <pageSetup scale="68" orientation="portrait" horizontalDpi="300" verticalDpi="300" r:id="rId1"/>
  <ignoredErrors>
    <ignoredError sqref="E5 H5 B5:C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2" r:id="rId4" name="Button 2">
              <controlPr defaultSize="0" print="0" autoFill="0" autoPict="0" macro="[0]!ThisWorkbook.GeneratePDF">
                <anchor moveWithCells="1">
                  <from>
                    <xdr:col>8</xdr:col>
                    <xdr:colOff>1123950</xdr:colOff>
                    <xdr:row>3</xdr:row>
                    <xdr:rowOff>11430</xdr:rowOff>
                  </from>
                  <to>
                    <xdr:col>11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300-000008000000}">
          <x14:formula1>
            <xm:f>Ranges!$G$9:$G$12</xm:f>
          </x14:formula1>
          <xm:sqref>C9</xm:sqref>
        </x14:dataValidation>
        <x14:dataValidation type="date" errorStyle="information" operator="lessThan" allowBlank="1" showErrorMessage="1" errorTitle="Uncertainty Update Due" error="The uncertainty values used in this form are due to be updated.  Please ensure you are using the most recent form." xr:uid="{00000000-0002-0000-1300-000009000000}">
          <x14:formula1>
            <xm:f>Ranges!G14+Ranges!G16</xm:f>
          </x14:formula1>
          <xm:sqref>E5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2">
    <pageSetUpPr fitToPage="1"/>
  </sheetPr>
  <dimension ref="A1:Q100"/>
  <sheetViews>
    <sheetView showGridLines="0" zoomScaleNormal="100" workbookViewId="0">
      <selection activeCell="C11" sqref="C11"/>
    </sheetView>
  </sheetViews>
  <sheetFormatPr defaultColWidth="9.15625" defaultRowHeight="14.4" x14ac:dyDescent="0.55000000000000004"/>
  <cols>
    <col min="1" max="1" width="1.83984375" style="38" customWidth="1"/>
    <col min="2" max="2" width="20.83984375" style="38" customWidth="1"/>
    <col min="3" max="3" width="12" style="38" bestFit="1" customWidth="1"/>
    <col min="4" max="4" width="11" style="38" customWidth="1"/>
    <col min="5" max="5" width="9.578125" style="38" customWidth="1"/>
    <col min="6" max="6" width="7.15625" style="38" customWidth="1"/>
    <col min="7" max="7" width="7.68359375" style="38" customWidth="1"/>
    <col min="8" max="8" width="25.68359375" style="38" customWidth="1"/>
    <col min="9" max="9" width="38.578125" style="38" customWidth="1"/>
    <col min="10" max="10" width="15.83984375" style="38" hidden="1" customWidth="1"/>
    <col min="11" max="11" width="22.41796875" style="38" hidden="1" customWidth="1"/>
    <col min="12" max="12" width="5" style="38" customWidth="1"/>
    <col min="13" max="13" width="7.41796875" style="38" customWidth="1"/>
    <col min="14" max="14" width="2.26171875" style="38" customWidth="1"/>
    <col min="15" max="15" width="2" style="38" customWidth="1"/>
    <col min="16" max="16" width="88.15625" style="38" customWidth="1"/>
    <col min="17" max="16384" width="9.15625" style="38"/>
  </cols>
  <sheetData>
    <row r="1" spans="2:17" ht="15" customHeight="1" x14ac:dyDescent="0.55000000000000004">
      <c r="B1" s="132" t="str">
        <f>'1'!B1</f>
        <v>Body Fluid Alcohol Concentration and Volatiles Reporting Form</v>
      </c>
      <c r="C1" s="133"/>
      <c r="D1" s="133"/>
      <c r="E1" s="133"/>
      <c r="F1" s="133"/>
      <c r="G1" s="79"/>
      <c r="H1" s="79"/>
      <c r="I1" s="93" t="str">
        <f>'1'!I1</f>
        <v>Version 2</v>
      </c>
      <c r="J1" s="44" t="s">
        <v>40</v>
      </c>
      <c r="K1" s="44" t="s">
        <v>40</v>
      </c>
      <c r="L1" s="44"/>
    </row>
    <row r="2" spans="2:17" ht="15" customHeight="1" x14ac:dyDescent="0.55000000000000004">
      <c r="B2" s="80" t="str">
        <f>'1'!B2</f>
        <v>NCSCL - Toxicology Section</v>
      </c>
      <c r="C2" s="11"/>
      <c r="D2" s="11"/>
      <c r="E2" s="11"/>
      <c r="F2" s="11"/>
      <c r="G2" s="11"/>
      <c r="H2" s="11"/>
      <c r="I2" s="94" t="str">
        <f>'1'!I2</f>
        <v>Effective Date: 11/14/2019</v>
      </c>
      <c r="J2" s="44"/>
      <c r="K2" s="44"/>
      <c r="L2" s="44"/>
      <c r="N2" s="100"/>
    </row>
    <row r="3" spans="2:17" ht="15" customHeight="1" x14ac:dyDescent="0.55000000000000004">
      <c r="D3" s="41"/>
      <c r="O3" s="95" t="s">
        <v>88</v>
      </c>
    </row>
    <row r="4" spans="2:17" ht="15" customHeight="1" x14ac:dyDescent="0.55000000000000004">
      <c r="B4" s="124" t="s">
        <v>37</v>
      </c>
      <c r="C4" s="124" t="s">
        <v>38</v>
      </c>
      <c r="E4" s="138" t="s">
        <v>94</v>
      </c>
      <c r="F4" s="138"/>
      <c r="H4" s="118" t="s">
        <v>44</v>
      </c>
      <c r="J4" s="92"/>
      <c r="O4" s="95"/>
      <c r="P4" s="110" t="s">
        <v>113</v>
      </c>
    </row>
    <row r="5" spans="2:17" ht="15" customHeight="1" x14ac:dyDescent="0.55000000000000004">
      <c r="B5" s="120" t="str">
        <f>IF('Sample list'!B25="","",'Sample list'!B25)</f>
        <v/>
      </c>
      <c r="C5" s="120" t="str">
        <f>IF('Sample list'!C25="","",'Sample list'!C25)</f>
        <v/>
      </c>
      <c r="E5" s="136" t="str">
        <f>IF('1'!E5="","",'1'!E5)</f>
        <v/>
      </c>
      <c r="F5" s="137"/>
      <c r="H5" s="83" t="str">
        <f>IF('1'!H5="","",'1'!H5)</f>
        <v/>
      </c>
      <c r="O5" s="38" t="s">
        <v>88</v>
      </c>
      <c r="P5" s="37" t="str">
        <f>B41</f>
        <v/>
      </c>
    </row>
    <row r="6" spans="2:17" ht="15" customHeight="1" x14ac:dyDescent="0.55000000000000004"/>
    <row r="7" spans="2:17" ht="15" customHeight="1" thickBot="1" x14ac:dyDescent="0.6">
      <c r="N7" s="135" t="s">
        <v>96</v>
      </c>
      <c r="O7" s="135"/>
      <c r="P7" s="135"/>
    </row>
    <row r="8" spans="2:17" ht="15" customHeight="1" x14ac:dyDescent="0.55000000000000004">
      <c r="B8" s="71" t="s">
        <v>92</v>
      </c>
      <c r="C8" s="81" t="s">
        <v>71</v>
      </c>
      <c r="F8" s="141" t="s">
        <v>86</v>
      </c>
      <c r="G8" s="139" t="str">
        <f>CONCATENATE("The measured ",C9," values are:")</f>
        <v>The measured ethanol values are:</v>
      </c>
      <c r="H8" s="140"/>
      <c r="I8" s="140"/>
      <c r="M8" s="64"/>
      <c r="N8" s="134" t="s">
        <v>97</v>
      </c>
      <c r="O8" s="134"/>
      <c r="P8" s="134"/>
      <c r="Q8" s="40"/>
    </row>
    <row r="9" spans="2:17" ht="15" customHeight="1" x14ac:dyDescent="0.55000000000000004">
      <c r="B9" s="72" t="s">
        <v>93</v>
      </c>
      <c r="C9" s="82" t="s">
        <v>5</v>
      </c>
      <c r="F9" s="141"/>
      <c r="G9" s="142" t="str">
        <f>IF(C11="","",IF(C11=0,"0.0000  g/dl",CONCATENATE(TEXT(C11,"0.0000"),"  g/dl",IF(AND(SUM(J$11:J$14)=0,D67&gt;$D$76),CONCATENATE("  (&gt;",$D$76*100,"% deviation from the average)"),""),IF(C11*10000-INT(C11*10000)&gt;0.0001,"    (THIS VALUE CONTAINS MORE DECIMAL PLACES THAN DISPLAYED)",""))))</f>
        <v/>
      </c>
      <c r="H9" s="143"/>
      <c r="I9" s="143"/>
      <c r="M9" s="64"/>
      <c r="N9" s="105"/>
      <c r="O9" s="89"/>
      <c r="P9" s="106"/>
      <c r="Q9" s="40"/>
    </row>
    <row r="10" spans="2:17" ht="15" customHeight="1" x14ac:dyDescent="0.55000000000000004">
      <c r="B10" s="72"/>
      <c r="C10" s="73"/>
      <c r="D10" s="69"/>
      <c r="F10" s="141"/>
      <c r="G10" s="142" t="str">
        <f>IF(C12="","",IF(C12=0,"0.0000  g/dl",CONCATENATE(TEXT(C12,"0.0000"),"  g/dl",IF(AND(SUM(J$11:J$14)=0,D68&gt;$D$76),CONCATENATE("  (&gt;",$D$76*100,"% deviation from the average)"),""),IF(C12*10000-INT(C12*10000)&gt;0.0001,"    (THIS VALUE CONTAINS MORE DECIMAL PLACES THAN DISPLAYED)",""))))</f>
        <v/>
      </c>
      <c r="H10" s="143"/>
      <c r="I10" s="143"/>
      <c r="J10" s="38" t="s">
        <v>39</v>
      </c>
      <c r="K10" s="43" t="s">
        <v>75</v>
      </c>
      <c r="L10" s="43"/>
      <c r="M10" s="64"/>
      <c r="N10" s="7"/>
      <c r="O10" s="89" t="str">
        <f>"Item "&amp;C5&amp;":"</f>
        <v>Item :</v>
      </c>
      <c r="P10" s="89"/>
      <c r="Q10" s="40"/>
    </row>
    <row r="11" spans="2:17" ht="15" customHeight="1" x14ac:dyDescent="0.55000000000000004">
      <c r="B11" s="74" t="s">
        <v>74</v>
      </c>
      <c r="C11" s="84"/>
      <c r="D11" s="2" t="str">
        <f>IF(LEN(C11)&gt;6,"re-enter",IF(C11&gt;0.5,"HI cal",""))</f>
        <v/>
      </c>
      <c r="F11" s="141"/>
      <c r="G11" s="142" t="str">
        <f>IF(C13="","",IF(C13=0,"0.0000  g/dl",CONCATENATE(TEXT(C13,"0.0000"),"  g/dl",IF(AND(SUM(J$11:J$14)=0,D69&gt;$D$76),CONCATENATE("  (&gt;",$D$76*100,"% deviation from the average)"),""),IF(C13*10000-INT(C13*10000)&gt;0.0001,"    (THIS VALUE CONTAINS MORE DECIMAL PLACES THAN DISPLAYED)",""))))</f>
        <v/>
      </c>
      <c r="H11" s="143"/>
      <c r="I11" s="143"/>
      <c r="J11" s="54">
        <f>IF(C11="",0,IF(C11&lt;0.01,1,0))</f>
        <v>0</v>
      </c>
      <c r="K11" s="43">
        <f>IF(C11&lt;&gt;"",1,0)</f>
        <v>0</v>
      </c>
      <c r="L11" s="43"/>
      <c r="M11" s="64"/>
      <c r="N11" s="88"/>
      <c r="O11" s="91"/>
      <c r="P11" s="151" t="str">
        <f>CONCATENATE(IF(B90="","",B90&amp;CHAR(10)&amp;CHAR(10)),IF(B23="","","- "&amp;B23))</f>
        <v/>
      </c>
      <c r="Q11" s="40"/>
    </row>
    <row r="12" spans="2:17" ht="15" customHeight="1" x14ac:dyDescent="0.55000000000000004">
      <c r="B12" s="72"/>
      <c r="C12" s="84"/>
      <c r="D12" s="2" t="str">
        <f>IF(LEN(C12)&gt;6,"re-enter",IF(C12&gt;0.5,"HI cal",""))</f>
        <v/>
      </c>
      <c r="F12" s="141"/>
      <c r="G12" s="142" t="str">
        <f>IF(C14="","",IF(C14=0,"0.0000  g/dl",CONCATENATE(TEXT(C14,"0.0000"),"  g/dl",IF(AND(SUM(J$11:J$14)=0,D70&gt;$D$76),CONCATENATE("  (&gt;",$D$76*100,"% deviation from the average)"),""),IF(C14*10000-INT(C14*10000)&gt;0.0001,"    (THIS VALUE CONTAINS MORE DECIMAL PLACES THAN DISPLAYED)",""))))</f>
        <v/>
      </c>
      <c r="H12" s="143"/>
      <c r="I12" s="143"/>
      <c r="J12" s="54">
        <f>IF(C12="",0,IF(C12&lt;0.01,1,0))</f>
        <v>0</v>
      </c>
      <c r="K12" s="43">
        <f>IF(C12&lt;&gt;"",1,0)</f>
        <v>0</v>
      </c>
      <c r="L12" s="43"/>
      <c r="M12" s="64"/>
      <c r="N12" s="88"/>
      <c r="O12" s="88"/>
      <c r="P12" s="151"/>
      <c r="Q12" s="40"/>
    </row>
    <row r="13" spans="2:17" ht="15" customHeight="1" x14ac:dyDescent="0.55000000000000004">
      <c r="B13" s="72"/>
      <c r="C13" s="84"/>
      <c r="D13" s="2" t="str">
        <f>IF(LEN(C13)&gt;6,"re-enter",IF(C13&gt;0.5,"HI cal",""))</f>
        <v/>
      </c>
      <c r="F13" s="141"/>
      <c r="G13" s="139" t="str">
        <f>IF(MIN(C11:C14)&lt;0.01,"",CONCATENATE("The average of the four values is  ",TEXT(D72,"0.000000")," g/dl."))</f>
        <v/>
      </c>
      <c r="H13" s="140"/>
      <c r="I13" s="140"/>
      <c r="J13" s="54">
        <f>IF(C13="",0,IF(C13&lt;0.01,1,0))</f>
        <v>0</v>
      </c>
      <c r="K13" s="43">
        <f>IF(C13&lt;&gt;"",1,0)</f>
        <v>0</v>
      </c>
      <c r="L13" s="43"/>
      <c r="M13" s="64"/>
      <c r="N13" s="88"/>
      <c r="O13" s="88"/>
      <c r="P13" s="151"/>
      <c r="Q13" s="40"/>
    </row>
    <row r="14" spans="2:17" ht="15" customHeight="1" thickBot="1" x14ac:dyDescent="0.6">
      <c r="B14" s="75"/>
      <c r="C14" s="85"/>
      <c r="D14" s="2" t="str">
        <f>IF(LEN(C14)&gt;6,"re-enter",IF(C14&gt;0.5,"HI cal",""))</f>
        <v/>
      </c>
      <c r="F14" s="141"/>
      <c r="G14" s="144" t="str">
        <f>IF(MIN(C11:C14)&lt;0.01,"",CONCATENATE("The ",D76*100,"% uncertainty is +/- ", TEXT(D77,"0.0000000"), " g/dl, at a 99.73 % level of confidence (k=3)."))</f>
        <v/>
      </c>
      <c r="H14" s="145"/>
      <c r="I14" s="145"/>
      <c r="J14" s="54">
        <f>IF(C14="",0,IF(C14&lt;0.01,1,0))</f>
        <v>0</v>
      </c>
      <c r="K14" s="43">
        <f>IF(C14&lt;&gt;"",1,0)</f>
        <v>0</v>
      </c>
      <c r="L14" s="43"/>
      <c r="M14" s="64"/>
      <c r="N14" s="88"/>
      <c r="O14" s="88"/>
      <c r="P14" s="151"/>
      <c r="Q14" s="40"/>
    </row>
    <row r="15" spans="2:17" x14ac:dyDescent="0.55000000000000004">
      <c r="B15" s="117"/>
      <c r="F15" s="141"/>
      <c r="G15" s="146" t="str">
        <f>IF(OR(MIN(C11:C14)&lt;0.01,SUM(K11:K14)&lt;&gt;4),"",IF(AND(MAX(D67:D70)&gt;D76,M30=""),"",IF(AND(MAX(D67:D70)&gt;D76,M30&lt;&gt;""),"The lowest value was used for reporting.",CONCATENATE("The ",IF(C8="serum","serum converted, ",""),"truncated average for reporting is ",IF(C8="serum",TEXT(F74,"0.00"),TEXT(D74,"0.00")),"  g/dl."))))</f>
        <v/>
      </c>
      <c r="H15" s="147"/>
      <c r="I15" s="147"/>
      <c r="J15" s="54"/>
      <c r="M15" s="64"/>
      <c r="N15" s="88"/>
      <c r="O15" s="91"/>
      <c r="P15" s="151"/>
      <c r="Q15" s="40"/>
    </row>
    <row r="16" spans="2:17" x14ac:dyDescent="0.55000000000000004">
      <c r="B16" s="117"/>
      <c r="C16" s="70" t="str">
        <f>IF(AND(C9&lt;&gt;"acetone",C17="x",SUM(K11:K14)&gt;0,SUM(J11:J14)=0),"'No alcohol' selected below conflicts with entered results!","")</f>
        <v/>
      </c>
      <c r="F16" s="141"/>
      <c r="G16" s="144" t="str">
        <f>IF(C8="serum",CONCATENATE("The serum to whole blood conversion calculation is:  ",TEXT(D72,"0.000000")," g/dl / 1.18 = ",TEXT(F72,"0.000000")," g/dl."),"")</f>
        <v/>
      </c>
      <c r="H16" s="145"/>
      <c r="I16" s="145"/>
      <c r="J16" s="54"/>
      <c r="M16" s="64"/>
      <c r="N16" s="88"/>
      <c r="O16" s="7"/>
      <c r="P16" s="151"/>
      <c r="Q16" s="40"/>
    </row>
    <row r="17" spans="2:17" x14ac:dyDescent="0.55000000000000004">
      <c r="B17" s="68" t="s">
        <v>42</v>
      </c>
      <c r="C17" s="86"/>
      <c r="D17" s="60" t="s">
        <v>43</v>
      </c>
      <c r="F17" s="98"/>
      <c r="M17" s="64"/>
      <c r="N17" s="7"/>
      <c r="O17" s="7"/>
      <c r="P17" s="151"/>
      <c r="Q17" s="40"/>
    </row>
    <row r="18" spans="2:17" x14ac:dyDescent="0.55000000000000004">
      <c r="M18" s="64"/>
      <c r="N18" s="7"/>
      <c r="O18" s="123"/>
      <c r="P18" s="151"/>
      <c r="Q18" s="40"/>
    </row>
    <row r="19" spans="2:17" x14ac:dyDescent="0.55000000000000004">
      <c r="B19" s="59" t="s">
        <v>85</v>
      </c>
      <c r="C19" s="38" t="str">
        <f>IFERROR(IF(B20="","",IF(VLOOKUP(B20,othervolid,1)=B20,"","+")),"+")</f>
        <v/>
      </c>
      <c r="E19" s="148" t="s">
        <v>82</v>
      </c>
      <c r="F19" s="148"/>
      <c r="G19" s="148"/>
      <c r="H19" s="148"/>
      <c r="I19" s="38" t="str">
        <f>IFERROR(IF(E20="","",IF(VLOOKUP(E20,othervolid,1)=E20,"","+")),"+")</f>
        <v/>
      </c>
      <c r="M19" s="64"/>
      <c r="N19" s="7"/>
      <c r="O19" s="7"/>
      <c r="P19" s="151"/>
      <c r="Q19" s="40"/>
    </row>
    <row r="20" spans="2:17" ht="15" customHeight="1" x14ac:dyDescent="0.55000000000000004">
      <c r="B20" s="158"/>
      <c r="C20" s="158"/>
      <c r="E20" s="171"/>
      <c r="F20" s="172"/>
      <c r="G20" s="172"/>
      <c r="H20" s="173"/>
      <c r="M20" s="64"/>
      <c r="N20" s="88"/>
      <c r="O20" s="7"/>
      <c r="P20" s="151"/>
      <c r="Q20" s="40"/>
    </row>
    <row r="21" spans="2:17" x14ac:dyDescent="0.55000000000000004">
      <c r="D21" s="99" t="str">
        <f>IF(AND(B20=E20,B20&lt;&gt;""),"The two entries above conflict with eachother!","")</f>
        <v/>
      </c>
      <c r="M21" s="64"/>
      <c r="N21" s="88"/>
      <c r="O21" s="7"/>
      <c r="P21" s="151"/>
      <c r="Q21" s="40"/>
    </row>
    <row r="22" spans="2:17" ht="15" customHeight="1" x14ac:dyDescent="0.55000000000000004">
      <c r="B22" s="38" t="s">
        <v>101</v>
      </c>
      <c r="E22" s="38" t="str">
        <f>IFERROR(IF(B23="","",IF(VLOOKUP(B23,statements_alpha,1)=B23,"","+")),"+")</f>
        <v/>
      </c>
      <c r="F22" s="39"/>
      <c r="G22" s="58"/>
      <c r="H22" s="58"/>
      <c r="I22" s="58"/>
      <c r="M22" s="64"/>
      <c r="N22" s="7"/>
      <c r="O22" s="7"/>
      <c r="P22" s="151"/>
      <c r="Q22" s="40"/>
    </row>
    <row r="23" spans="2:17" ht="15" customHeight="1" x14ac:dyDescent="0.55000000000000004">
      <c r="B23" s="152"/>
      <c r="C23" s="153"/>
      <c r="D23" s="153"/>
      <c r="E23" s="153"/>
      <c r="F23" s="153"/>
      <c r="G23" s="153"/>
      <c r="H23" s="153"/>
      <c r="I23" s="154"/>
      <c r="M23" s="64"/>
      <c r="N23" s="149" t="s">
        <v>98</v>
      </c>
      <c r="O23" s="134"/>
      <c r="P23" s="150"/>
      <c r="Q23" s="40"/>
    </row>
    <row r="24" spans="2:17" x14ac:dyDescent="0.55000000000000004">
      <c r="B24" s="155"/>
      <c r="C24" s="156"/>
      <c r="D24" s="156"/>
      <c r="E24" s="156"/>
      <c r="F24" s="156"/>
      <c r="G24" s="156"/>
      <c r="H24" s="156"/>
      <c r="I24" s="157"/>
      <c r="M24" s="64"/>
      <c r="N24" s="107"/>
      <c r="O24" s="108"/>
      <c r="P24" s="109"/>
      <c r="Q24" s="40"/>
    </row>
    <row r="25" spans="2:17" x14ac:dyDescent="0.55000000000000004">
      <c r="F25" s="7"/>
      <c r="G25" s="58"/>
      <c r="H25" s="58"/>
      <c r="I25" s="58"/>
      <c r="M25" s="64"/>
      <c r="N25" s="7"/>
      <c r="O25" s="177" t="str">
        <f>IF(B27="","",RIGHT(B27,LEN(B27)-48))</f>
        <v/>
      </c>
      <c r="P25" s="177"/>
      <c r="Q25" s="40"/>
    </row>
    <row r="26" spans="2:17" ht="15" customHeight="1" x14ac:dyDescent="0.55000000000000004">
      <c r="B26" s="111" t="s">
        <v>102</v>
      </c>
      <c r="C26" s="38" t="str">
        <f>IFERROR(IF(B27="","",IF(VLOOKUP(B27,dispositions_alpha,1)=B27,"","+")),"+")</f>
        <v/>
      </c>
      <c r="M26" s="64"/>
      <c r="N26" s="7"/>
      <c r="O26" s="177"/>
      <c r="P26" s="177"/>
      <c r="Q26" s="40"/>
    </row>
    <row r="27" spans="2:17" x14ac:dyDescent="0.55000000000000004">
      <c r="B27" s="168"/>
      <c r="C27" s="169"/>
      <c r="D27" s="169"/>
      <c r="E27" s="169"/>
      <c r="F27" s="169"/>
      <c r="G27" s="169"/>
      <c r="H27" s="169"/>
      <c r="I27" s="170"/>
      <c r="M27" s="64"/>
      <c r="N27" s="7"/>
      <c r="O27" s="7"/>
      <c r="P27" s="7"/>
      <c r="Q27" s="40"/>
    </row>
    <row r="28" spans="2:17" x14ac:dyDescent="0.55000000000000004">
      <c r="M28" s="64"/>
      <c r="N28" s="176" t="s">
        <v>99</v>
      </c>
      <c r="O28" s="176"/>
      <c r="P28" s="176"/>
      <c r="Q28" s="40"/>
    </row>
    <row r="29" spans="2:17" ht="15" customHeight="1" x14ac:dyDescent="0.55000000000000004">
      <c r="B29" s="42" t="s">
        <v>28</v>
      </c>
      <c r="C29" s="102"/>
      <c r="D29" s="102"/>
      <c r="E29" s="102"/>
      <c r="F29" s="102"/>
      <c r="G29" s="102"/>
      <c r="H29" s="102"/>
      <c r="I29" s="102"/>
      <c r="N29" s="79"/>
      <c r="O29" s="79"/>
      <c r="P29" s="79"/>
    </row>
    <row r="30" spans="2:17" x14ac:dyDescent="0.55000000000000004">
      <c r="B30" s="179"/>
      <c r="C30" s="180"/>
      <c r="D30" s="180"/>
      <c r="E30" s="180"/>
      <c r="F30" s="180"/>
      <c r="G30" s="180"/>
      <c r="H30" s="180"/>
      <c r="I30" s="181"/>
      <c r="M30" s="130"/>
      <c r="N30" s="178" t="str">
        <f>IF(AND(MAX(D67:D70)&gt;D76,SUM(K11:K14)=4),"&lt;- If this is a second set of values for the case, and both sets have an unacceptable deviation from the mean, enter the lowest value in the cell to the left (gm/dL).","")</f>
        <v/>
      </c>
      <c r="O30" s="178"/>
      <c r="P30" s="178"/>
    </row>
    <row r="31" spans="2:17" ht="15" customHeight="1" x14ac:dyDescent="0.55000000000000004">
      <c r="B31" s="182"/>
      <c r="C31" s="183"/>
      <c r="D31" s="183"/>
      <c r="E31" s="183"/>
      <c r="F31" s="183"/>
      <c r="G31" s="183"/>
      <c r="H31" s="183"/>
      <c r="I31" s="184"/>
      <c r="N31" s="178"/>
      <c r="O31" s="178"/>
      <c r="P31" s="178"/>
    </row>
    <row r="32" spans="2:17" x14ac:dyDescent="0.55000000000000004">
      <c r="B32" s="182"/>
      <c r="C32" s="183"/>
      <c r="D32" s="183"/>
      <c r="E32" s="183"/>
      <c r="F32" s="183"/>
      <c r="G32" s="183"/>
      <c r="H32" s="183"/>
      <c r="I32" s="184"/>
      <c r="M32" s="5"/>
    </row>
    <row r="33" spans="2:9" x14ac:dyDescent="0.55000000000000004">
      <c r="B33" s="182"/>
      <c r="C33" s="183"/>
      <c r="D33" s="183"/>
      <c r="E33" s="183"/>
      <c r="F33" s="183"/>
      <c r="G33" s="183"/>
      <c r="H33" s="183"/>
      <c r="I33" s="184"/>
    </row>
    <row r="34" spans="2:9" x14ac:dyDescent="0.55000000000000004">
      <c r="B34" s="182"/>
      <c r="C34" s="183"/>
      <c r="D34" s="183"/>
      <c r="E34" s="183"/>
      <c r="F34" s="183"/>
      <c r="G34" s="183"/>
      <c r="H34" s="183"/>
      <c r="I34" s="184"/>
    </row>
    <row r="35" spans="2:9" x14ac:dyDescent="0.55000000000000004">
      <c r="B35" s="182"/>
      <c r="C35" s="183"/>
      <c r="D35" s="183"/>
      <c r="E35" s="183"/>
      <c r="F35" s="183"/>
      <c r="G35" s="183"/>
      <c r="H35" s="183"/>
      <c r="I35" s="184"/>
    </row>
    <row r="36" spans="2:9" x14ac:dyDescent="0.55000000000000004">
      <c r="B36" s="182"/>
      <c r="C36" s="183"/>
      <c r="D36" s="183"/>
      <c r="E36" s="183"/>
      <c r="F36" s="183"/>
      <c r="G36" s="183"/>
      <c r="H36" s="183"/>
      <c r="I36" s="184"/>
    </row>
    <row r="37" spans="2:9" x14ac:dyDescent="0.55000000000000004">
      <c r="B37" s="182"/>
      <c r="C37" s="183"/>
      <c r="D37" s="183"/>
      <c r="E37" s="183"/>
      <c r="F37" s="183"/>
      <c r="G37" s="183"/>
      <c r="H37" s="183"/>
      <c r="I37" s="184"/>
    </row>
    <row r="38" spans="2:9" x14ac:dyDescent="0.55000000000000004">
      <c r="B38" s="185"/>
      <c r="C38" s="186"/>
      <c r="D38" s="186"/>
      <c r="E38" s="186"/>
      <c r="F38" s="186"/>
      <c r="G38" s="186"/>
      <c r="H38" s="186"/>
      <c r="I38" s="187"/>
    </row>
    <row r="40" spans="2:9" x14ac:dyDescent="0.55000000000000004">
      <c r="B40" s="7" t="s">
        <v>103</v>
      </c>
    </row>
    <row r="41" spans="2:9" ht="15" customHeight="1" x14ac:dyDescent="0.55000000000000004">
      <c r="B41" s="159" t="str">
        <f>CONCATENATE(IF(B90="","",B90&amp;CHAR(10)&amp;CHAR(10)),IF(B23="","","- "&amp;B23&amp;CHAR(10)&amp;CHAR(10)))</f>
        <v/>
      </c>
      <c r="C41" s="160"/>
      <c r="D41" s="160"/>
      <c r="E41" s="160"/>
      <c r="F41" s="160"/>
      <c r="G41" s="160"/>
      <c r="H41" s="160"/>
      <c r="I41" s="161"/>
    </row>
    <row r="42" spans="2:9" x14ac:dyDescent="0.55000000000000004">
      <c r="B42" s="162"/>
      <c r="C42" s="163"/>
      <c r="D42" s="163"/>
      <c r="E42" s="163"/>
      <c r="F42" s="163"/>
      <c r="G42" s="163"/>
      <c r="H42" s="163"/>
      <c r="I42" s="164"/>
    </row>
    <row r="43" spans="2:9" x14ac:dyDescent="0.55000000000000004">
      <c r="B43" s="162"/>
      <c r="C43" s="163"/>
      <c r="D43" s="163"/>
      <c r="E43" s="163"/>
      <c r="F43" s="163"/>
      <c r="G43" s="163"/>
      <c r="H43" s="163"/>
      <c r="I43" s="164"/>
    </row>
    <row r="44" spans="2:9" x14ac:dyDescent="0.55000000000000004">
      <c r="B44" s="162"/>
      <c r="C44" s="163"/>
      <c r="D44" s="163"/>
      <c r="E44" s="163"/>
      <c r="F44" s="163"/>
      <c r="G44" s="163"/>
      <c r="H44" s="163"/>
      <c r="I44" s="164"/>
    </row>
    <row r="45" spans="2:9" x14ac:dyDescent="0.55000000000000004">
      <c r="B45" s="162"/>
      <c r="C45" s="163"/>
      <c r="D45" s="163"/>
      <c r="E45" s="163"/>
      <c r="F45" s="163"/>
      <c r="G45" s="163"/>
      <c r="H45" s="163"/>
      <c r="I45" s="164"/>
    </row>
    <row r="46" spans="2:9" x14ac:dyDescent="0.55000000000000004">
      <c r="B46" s="162"/>
      <c r="C46" s="163"/>
      <c r="D46" s="163"/>
      <c r="E46" s="163"/>
      <c r="F46" s="163"/>
      <c r="G46" s="163"/>
      <c r="H46" s="163"/>
      <c r="I46" s="164"/>
    </row>
    <row r="47" spans="2:9" x14ac:dyDescent="0.55000000000000004">
      <c r="B47" s="162"/>
      <c r="C47" s="163"/>
      <c r="D47" s="163"/>
      <c r="E47" s="163"/>
      <c r="F47" s="163"/>
      <c r="G47" s="163"/>
      <c r="H47" s="163"/>
      <c r="I47" s="164"/>
    </row>
    <row r="48" spans="2:9" x14ac:dyDescent="0.55000000000000004">
      <c r="B48" s="162"/>
      <c r="C48" s="163"/>
      <c r="D48" s="163"/>
      <c r="E48" s="163"/>
      <c r="F48" s="163"/>
      <c r="G48" s="163"/>
      <c r="H48" s="163"/>
      <c r="I48" s="164"/>
    </row>
    <row r="49" spans="2:12" x14ac:dyDescent="0.55000000000000004">
      <c r="B49" s="162"/>
      <c r="C49" s="163"/>
      <c r="D49" s="163"/>
      <c r="E49" s="163"/>
      <c r="F49" s="163"/>
      <c r="G49" s="163"/>
      <c r="H49" s="163"/>
      <c r="I49" s="164"/>
    </row>
    <row r="50" spans="2:12" x14ac:dyDescent="0.55000000000000004">
      <c r="B50" s="162"/>
      <c r="C50" s="163"/>
      <c r="D50" s="163"/>
      <c r="E50" s="163"/>
      <c r="F50" s="163"/>
      <c r="G50" s="163"/>
      <c r="H50" s="163"/>
      <c r="I50" s="164"/>
    </row>
    <row r="51" spans="2:12" x14ac:dyDescent="0.55000000000000004">
      <c r="B51" s="162"/>
      <c r="C51" s="163"/>
      <c r="D51" s="163"/>
      <c r="E51" s="163"/>
      <c r="F51" s="163"/>
      <c r="G51" s="163"/>
      <c r="H51" s="163"/>
      <c r="I51" s="164"/>
    </row>
    <row r="52" spans="2:12" x14ac:dyDescent="0.55000000000000004">
      <c r="B52" s="162"/>
      <c r="C52" s="163"/>
      <c r="D52" s="163"/>
      <c r="E52" s="163"/>
      <c r="F52" s="163"/>
      <c r="G52" s="163"/>
      <c r="H52" s="163"/>
      <c r="I52" s="164"/>
    </row>
    <row r="53" spans="2:12" x14ac:dyDescent="0.55000000000000004">
      <c r="B53" s="162"/>
      <c r="C53" s="163"/>
      <c r="D53" s="163"/>
      <c r="E53" s="163"/>
      <c r="F53" s="163"/>
      <c r="G53" s="163"/>
      <c r="H53" s="163"/>
      <c r="I53" s="164"/>
    </row>
    <row r="54" spans="2:12" x14ac:dyDescent="0.55000000000000004">
      <c r="B54" s="162"/>
      <c r="C54" s="163"/>
      <c r="D54" s="163"/>
      <c r="E54" s="163"/>
      <c r="F54" s="163"/>
      <c r="G54" s="163"/>
      <c r="H54" s="163"/>
      <c r="I54" s="164"/>
    </row>
    <row r="55" spans="2:12" x14ac:dyDescent="0.55000000000000004">
      <c r="B55" s="165"/>
      <c r="C55" s="166"/>
      <c r="D55" s="166"/>
      <c r="E55" s="166"/>
      <c r="F55" s="166"/>
      <c r="G55" s="166"/>
      <c r="H55" s="166"/>
      <c r="I55" s="167"/>
    </row>
    <row r="56" spans="2:12" x14ac:dyDescent="0.55000000000000004">
      <c r="B56" s="103"/>
      <c r="C56" s="103"/>
      <c r="D56" s="103"/>
      <c r="E56" s="103"/>
      <c r="F56" s="103"/>
      <c r="G56" s="103"/>
      <c r="H56" s="103"/>
      <c r="I56" s="103"/>
    </row>
    <row r="57" spans="2:12" x14ac:dyDescent="0.55000000000000004">
      <c r="B57" s="104" t="s">
        <v>112</v>
      </c>
      <c r="C57" s="103"/>
      <c r="D57" s="103"/>
      <c r="E57" s="103"/>
      <c r="F57" s="103"/>
      <c r="G57" s="103"/>
      <c r="H57" s="103"/>
      <c r="I57" s="103"/>
    </row>
    <row r="59" spans="2:12" x14ac:dyDescent="0.55000000000000004">
      <c r="B59" s="42" t="str">
        <f>'1'!B59</f>
        <v>Form template approved by Toxicology Technical Leader Wayne Lewallen on 11/14/2019.</v>
      </c>
    </row>
    <row r="60" spans="2:12" x14ac:dyDescent="0.55000000000000004">
      <c r="B60" s="42"/>
    </row>
    <row r="61" spans="2:12" x14ac:dyDescent="0.55000000000000004">
      <c r="B61" s="42"/>
      <c r="L61" s="119"/>
    </row>
    <row r="62" spans="2:12" x14ac:dyDescent="0.55000000000000004">
      <c r="B62" s="42"/>
      <c r="I62" s="8"/>
      <c r="L62" s="119" t="s">
        <v>118</v>
      </c>
    </row>
    <row r="63" spans="2:12" x14ac:dyDescent="0.55000000000000004">
      <c r="I63" s="131"/>
    </row>
    <row r="64" spans="2:12" x14ac:dyDescent="0.55000000000000004">
      <c r="I64" s="7"/>
    </row>
    <row r="65" spans="1:7" hidden="1" x14ac:dyDescent="0.55000000000000004">
      <c r="B65" s="44" t="s">
        <v>29</v>
      </c>
    </row>
    <row r="66" spans="1:7" hidden="1" x14ac:dyDescent="0.55000000000000004">
      <c r="B66" s="21" t="s">
        <v>41</v>
      </c>
      <c r="C66" s="46" t="s">
        <v>3</v>
      </c>
      <c r="D66" s="45"/>
    </row>
    <row r="67" spans="1:7" hidden="1" x14ac:dyDescent="0.55000000000000004">
      <c r="B67" s="47">
        <f>C11</f>
        <v>0</v>
      </c>
      <c r="C67" s="9" t="e">
        <f>ABS(C11-D$72)</f>
        <v>#DIV/0!</v>
      </c>
      <c r="D67" s="16" t="str">
        <f>IFERROR(C67/$D$72,"")</f>
        <v/>
      </c>
    </row>
    <row r="68" spans="1:7" hidden="1" x14ac:dyDescent="0.55000000000000004">
      <c r="B68" s="47">
        <f>C12</f>
        <v>0</v>
      </c>
      <c r="C68" s="10" t="e">
        <f>ABS(C12-D$72)</f>
        <v>#DIV/0!</v>
      </c>
      <c r="D68" s="16" t="str">
        <f t="shared" ref="D68:D70" si="0">IFERROR(C68/$D$72,"")</f>
        <v/>
      </c>
    </row>
    <row r="69" spans="1:7" hidden="1" x14ac:dyDescent="0.55000000000000004">
      <c r="B69" s="47">
        <f>C13</f>
        <v>0</v>
      </c>
      <c r="C69" s="10" t="e">
        <f>ABS(C13-D$72)</f>
        <v>#DIV/0!</v>
      </c>
      <c r="D69" s="16" t="str">
        <f t="shared" si="0"/>
        <v/>
      </c>
    </row>
    <row r="70" spans="1:7" hidden="1" x14ac:dyDescent="0.55000000000000004">
      <c r="B70" s="47">
        <f>C14</f>
        <v>0</v>
      </c>
      <c r="C70" s="10" t="e">
        <f>ABS(C14-D$72)</f>
        <v>#DIV/0!</v>
      </c>
      <c r="D70" s="16" t="str">
        <f t="shared" si="0"/>
        <v/>
      </c>
    </row>
    <row r="71" spans="1:7" hidden="1" x14ac:dyDescent="0.55000000000000004">
      <c r="F71" s="38" t="s">
        <v>77</v>
      </c>
    </row>
    <row r="72" spans="1:7" hidden="1" x14ac:dyDescent="0.55000000000000004">
      <c r="C72" s="38" t="s">
        <v>0</v>
      </c>
      <c r="D72" s="6" t="e">
        <f>AVERAGE(C11:C14)</f>
        <v>#DIV/0!</v>
      </c>
      <c r="E72" s="38" t="s">
        <v>10</v>
      </c>
      <c r="F72" s="37" t="e">
        <f>D72/1.18</f>
        <v>#DIV/0!</v>
      </c>
      <c r="G72" s="38" t="s">
        <v>10</v>
      </c>
    </row>
    <row r="73" spans="1:7" hidden="1" x14ac:dyDescent="0.55000000000000004">
      <c r="C73" s="55" t="s">
        <v>4</v>
      </c>
      <c r="D73" s="3" t="e">
        <f>TEXT(INT(D72*100)/100,"0.00")</f>
        <v>#DIV/0!</v>
      </c>
      <c r="E73" s="38" t="s">
        <v>10</v>
      </c>
      <c r="F73" s="3" t="e">
        <f>TEXT(INT(F72*100)/100,"0.00")</f>
        <v>#DIV/0!</v>
      </c>
      <c r="G73" s="38" t="s">
        <v>10</v>
      </c>
    </row>
    <row r="74" spans="1:7" hidden="1" x14ac:dyDescent="0.55000000000000004">
      <c r="C74" s="8" t="s">
        <v>1</v>
      </c>
      <c r="D74" s="4" t="str">
        <f>IF(MIN(C11:C14)&lt;0.01,"0.00",D73)</f>
        <v>0.00</v>
      </c>
      <c r="E74" s="38" t="s">
        <v>10</v>
      </c>
      <c r="F74" s="4" t="str">
        <f>IF(MIN(C11:C14)&lt;0.01,"0.00",F73)</f>
        <v>0.00</v>
      </c>
      <c r="G74" s="38" t="s">
        <v>10</v>
      </c>
    </row>
    <row r="75" spans="1:7" hidden="1" x14ac:dyDescent="0.55000000000000004"/>
    <row r="76" spans="1:7" hidden="1" x14ac:dyDescent="0.55000000000000004">
      <c r="C76" s="174" t="s">
        <v>2</v>
      </c>
      <c r="D76" s="56">
        <f>VLOOKUP(C9,Ranges!G9:H12,2)</f>
        <v>0.04</v>
      </c>
    </row>
    <row r="77" spans="1:7" hidden="1" x14ac:dyDescent="0.55000000000000004">
      <c r="B77" s="58"/>
      <c r="C77" s="175"/>
      <c r="D77" s="57" t="e">
        <f>D76*D72</f>
        <v>#DIV/0!</v>
      </c>
      <c r="F77" s="1"/>
    </row>
    <row r="78" spans="1:7" hidden="1" x14ac:dyDescent="0.55000000000000004">
      <c r="B78" s="58"/>
      <c r="C78" s="65"/>
      <c r="D78" s="66"/>
      <c r="F78" s="1"/>
    </row>
    <row r="79" spans="1:7" hidden="1" x14ac:dyDescent="0.55000000000000004">
      <c r="B79" s="11" t="s">
        <v>76</v>
      </c>
      <c r="C79" s="11"/>
    </row>
    <row r="80" spans="1:7" hidden="1" x14ac:dyDescent="0.55000000000000004">
      <c r="A80" s="64"/>
      <c r="B80" s="38" t="s">
        <v>78</v>
      </c>
      <c r="C80" s="63" t="str">
        <f>IF(OR(SUM(J11:J14)&gt;0,MAX(D67:D70)&gt;D76,C8="serum"),"",IF(D74="0.00","",CONCATENATE("The measured ",C8," acetone concentration is ",TEXT(TRUNC(D72,3),"0.000")," +/- ",IF(INT(D72*D76*10000)&lt;5,"0.001",TEXT(D72*D76,"0.000"))," grams per 100 milliliters, at a coverage probability of 99.7%.  ",CHAR(10),CHAR(10))))</f>
        <v/>
      </c>
    </row>
    <row r="81" spans="1:9" hidden="1" x14ac:dyDescent="0.55000000000000004">
      <c r="A81" s="64"/>
      <c r="B81" s="38" t="s">
        <v>79</v>
      </c>
      <c r="C81" s="63" t="str">
        <f>CONCATENATE("The ",C8," alcohol concentration is 0.00 grams of alcohol per 100 milliliters, as defined by NCGS 20-4.01 (1b).  ",IF(AND(B20="",E20="",C9&lt;&gt;"acetone"),C86,CHAR(10)&amp;CHAR(10)))</f>
        <v>The blood alcohol concentration is 0.00 grams of alcohol per 100 milliliters, as defined by NCGS 20-4.01 (1b).    (Analysis performed using HS-GC.)</v>
      </c>
    </row>
    <row r="82" spans="1:9" hidden="1" x14ac:dyDescent="0.55000000000000004">
      <c r="A82" s="64"/>
      <c r="B82" s="38" t="s">
        <v>80</v>
      </c>
      <c r="C82" s="63" t="str">
        <f>IFERROR(IF(AND(SUM(J11:J14)=0,MAX(D67:D70)&gt;D76),"",IF(C8="serum",CONCATENATE("The blood ",C9," concentration is ",TEXT(F74,"0.00")," grams of alcohol per 100 milliliters, as defined by NCGS 20-4.01 (1b).  The reported blood alcohol concentration is a calculated value resulting from a converted serum alcohol concentration.  The measured serum ",C9," concentration is ",TEXT(TRUNC(D72,3),"0.000")," +/- ",IF(INT(D72*D76*10000)&lt;5,"0.001",TEXT(D72*D76,"0.000"))," grams of alcohol per 100 milliliters, at a coverage probability of 99.7%.",IF(AND(B20="",E20=""),C86,CHAR(10)&amp;CHAR(10))),"")),"")</f>
        <v/>
      </c>
    </row>
    <row r="83" spans="1:9" hidden="1" x14ac:dyDescent="0.55000000000000004">
      <c r="A83" s="64"/>
      <c r="B83" s="38" t="s">
        <v>81</v>
      </c>
      <c r="C83" s="63" t="str">
        <f>IFERROR(IF(AND(SUM(J11:J14)=0,MAX(D67:D70)&gt;D76,SUM(K11:K14)=4,M30&lt;&gt;""),CONCATENATE("The ",C8," ",C9," concentration is ",TEXT(INT(M30*100)/100,"0.00")," grams of alcohol per 100 milliliters, as defined by NCGS 20-4.01 (1b)."),IF(AND(SUM(J11:J14)=0,MAX(D67:D70)&gt;D76),"",CONCATENATE("The ",C8," ",C9," concentration is ",TEXT(D74,"0.00")," grams of alcohol per 100 milliliters, as defined by NCGS 20-4.01 (1b).","  The measured ",C8," ",C9," concentration is ",TEXT(TRUNC(D72,3),"0.000")," +/- ",IF(INT(D72*D76*10000)&lt;5,"0.001",TEXT(D72*D76,"0.000"))," grams of alcohol per 100 milliliters, at a coverage probability of 99.7%.  ",IF(AND(B20="",E20=""),C86,CHAR(10)&amp;CHAR(10))))),"")</f>
        <v/>
      </c>
    </row>
    <row r="84" spans="1:9" hidden="1" x14ac:dyDescent="0.55000000000000004">
      <c r="A84" s="64"/>
      <c r="B84" s="38" t="s">
        <v>83</v>
      </c>
      <c r="C84" s="63" t="str">
        <f>CONCATENATE("Analysis confirmed the presence of the following substance: ",B20,".  ",CHAR(10),CHAR(10))</f>
        <v xml:space="preserve">Analysis confirmed the presence of the following substance: .  
</v>
      </c>
    </row>
    <row r="85" spans="1:9" hidden="1" x14ac:dyDescent="0.55000000000000004">
      <c r="A85" s="64"/>
      <c r="B85" s="67" t="s">
        <v>84</v>
      </c>
      <c r="C85" s="54" t="str">
        <f>CONCATENATE("Analysis did not confirm the presence of the following: ",E20,".  ",CHAR(10),CHAR(10))</f>
        <v xml:space="preserve">Analysis did not confirm the presence of the following: .  
</v>
      </c>
    </row>
    <row r="86" spans="1:9" hidden="1" x14ac:dyDescent="0.55000000000000004">
      <c r="A86" s="64"/>
      <c r="B86" s="78" t="s">
        <v>90</v>
      </c>
      <c r="C86" s="101" t="s">
        <v>111</v>
      </c>
    </row>
    <row r="87" spans="1:9" hidden="1" x14ac:dyDescent="0.55000000000000004"/>
    <row r="88" spans="1:9" hidden="1" x14ac:dyDescent="0.55000000000000004"/>
    <row r="89" spans="1:9" hidden="1" x14ac:dyDescent="0.55000000000000004">
      <c r="B89" s="38" t="s">
        <v>100</v>
      </c>
      <c r="E89" s="90"/>
    </row>
    <row r="90" spans="1:9" hidden="1" x14ac:dyDescent="0.55000000000000004">
      <c r="B90" s="159" t="str">
        <f>CONCATENATE(IF(AND(C8&lt;&gt;"serum",C9="acetone"),"- "&amp;C80,""),IF(OR(C17="x",AND(C9&lt;&gt;"acetone",SUM(J11:J14)&gt;0)),"- "&amp;C81,""),IF(AND(SUM(K11:K14)&gt;1,C8&lt;&gt;"serum",C9&lt;&gt;"acetone",C17&lt;&gt;"x",SUM(J11:J14)=0),"- "&amp;C83,""),IF(AND(C8="serum",C17&lt;&gt;"x",SUM(J11:J14)=0),"- "&amp;C82,""),IF(B20&lt;&gt;"","- "&amp;C84,""),IF(E20&lt;&gt;"","- "&amp;C85,""),IF(OR(B20&lt;&gt;"",E20&lt;&gt;"",AND(C9="acetone",C8&lt;&gt;"serum")),C86,""))</f>
        <v/>
      </c>
      <c r="C90" s="160"/>
      <c r="D90" s="160"/>
      <c r="E90" s="160"/>
      <c r="F90" s="160"/>
      <c r="G90" s="160"/>
      <c r="H90" s="160"/>
      <c r="I90" s="161"/>
    </row>
    <row r="91" spans="1:9" hidden="1" x14ac:dyDescent="0.55000000000000004">
      <c r="B91" s="162"/>
      <c r="C91" s="163"/>
      <c r="D91" s="163"/>
      <c r="E91" s="163"/>
      <c r="F91" s="163"/>
      <c r="G91" s="163"/>
      <c r="H91" s="163"/>
      <c r="I91" s="164"/>
    </row>
    <row r="92" spans="1:9" hidden="1" x14ac:dyDescent="0.55000000000000004">
      <c r="B92" s="162"/>
      <c r="C92" s="163"/>
      <c r="D92" s="163"/>
      <c r="E92" s="163"/>
      <c r="F92" s="163"/>
      <c r="G92" s="163"/>
      <c r="H92" s="163"/>
      <c r="I92" s="164"/>
    </row>
    <row r="93" spans="1:9" hidden="1" x14ac:dyDescent="0.55000000000000004">
      <c r="B93" s="162"/>
      <c r="C93" s="163"/>
      <c r="D93" s="163"/>
      <c r="E93" s="163"/>
      <c r="F93" s="163"/>
      <c r="G93" s="163"/>
      <c r="H93" s="163"/>
      <c r="I93" s="164"/>
    </row>
    <row r="94" spans="1:9" hidden="1" x14ac:dyDescent="0.55000000000000004">
      <c r="B94" s="162"/>
      <c r="C94" s="163"/>
      <c r="D94" s="163"/>
      <c r="E94" s="163"/>
      <c r="F94" s="163"/>
      <c r="G94" s="163"/>
      <c r="H94" s="163"/>
      <c r="I94" s="164"/>
    </row>
    <row r="95" spans="1:9" hidden="1" x14ac:dyDescent="0.55000000000000004">
      <c r="B95" s="162"/>
      <c r="C95" s="163"/>
      <c r="D95" s="163"/>
      <c r="E95" s="163"/>
      <c r="F95" s="163"/>
      <c r="G95" s="163"/>
      <c r="H95" s="163"/>
      <c r="I95" s="164"/>
    </row>
    <row r="96" spans="1:9" hidden="1" x14ac:dyDescent="0.55000000000000004">
      <c r="B96" s="162"/>
      <c r="C96" s="163"/>
      <c r="D96" s="163"/>
      <c r="E96" s="163"/>
      <c r="F96" s="163"/>
      <c r="G96" s="163"/>
      <c r="H96" s="163"/>
      <c r="I96" s="164"/>
    </row>
    <row r="97" spans="2:9" hidden="1" x14ac:dyDescent="0.55000000000000004">
      <c r="B97" s="162"/>
      <c r="C97" s="163"/>
      <c r="D97" s="163"/>
      <c r="E97" s="163"/>
      <c r="F97" s="163"/>
      <c r="G97" s="163"/>
      <c r="H97" s="163"/>
      <c r="I97" s="164"/>
    </row>
    <row r="98" spans="2:9" hidden="1" x14ac:dyDescent="0.55000000000000004">
      <c r="B98" s="162"/>
      <c r="C98" s="163"/>
      <c r="D98" s="163"/>
      <c r="E98" s="163"/>
      <c r="F98" s="163"/>
      <c r="G98" s="163"/>
      <c r="H98" s="163"/>
      <c r="I98" s="164"/>
    </row>
    <row r="99" spans="2:9" hidden="1" x14ac:dyDescent="0.55000000000000004">
      <c r="B99" s="165"/>
      <c r="C99" s="166"/>
      <c r="D99" s="166"/>
      <c r="E99" s="166"/>
      <c r="F99" s="166"/>
      <c r="G99" s="166"/>
      <c r="H99" s="166"/>
      <c r="I99" s="167"/>
    </row>
    <row r="100" spans="2:9" hidden="1" x14ac:dyDescent="0.55000000000000004"/>
  </sheetData>
  <sheetProtection algorithmName="SHA-512" hashValue="H8F76+4bfq+HOfya0NG86RKUZKphHjlsnWnRduSQQFG583yV1l7gSTweArgi5nE1pW4ov9nQ3BkZVIXC0EnGzA==" saltValue="y14D81q8Bw/qdB+cqeZiog==" spinCount="100000" sheet="1" objects="1" scenarios="1"/>
  <mergeCells count="29">
    <mergeCell ref="B1:F1"/>
    <mergeCell ref="E4:F4"/>
    <mergeCell ref="E5:F5"/>
    <mergeCell ref="N7:P7"/>
    <mergeCell ref="F8:F16"/>
    <mergeCell ref="G8:I8"/>
    <mergeCell ref="N8:P8"/>
    <mergeCell ref="G9:I9"/>
    <mergeCell ref="G10:I10"/>
    <mergeCell ref="G11:I11"/>
    <mergeCell ref="B27:I27"/>
    <mergeCell ref="P11:P22"/>
    <mergeCell ref="G12:I12"/>
    <mergeCell ref="G13:I13"/>
    <mergeCell ref="G14:I14"/>
    <mergeCell ref="G15:I15"/>
    <mergeCell ref="G16:I16"/>
    <mergeCell ref="E19:H19"/>
    <mergeCell ref="B20:C20"/>
    <mergeCell ref="E20:H20"/>
    <mergeCell ref="B23:I24"/>
    <mergeCell ref="N23:P23"/>
    <mergeCell ref="O25:P26"/>
    <mergeCell ref="N28:P28"/>
    <mergeCell ref="B30:I38"/>
    <mergeCell ref="B41:I55"/>
    <mergeCell ref="C76:C77"/>
    <mergeCell ref="B90:I99"/>
    <mergeCell ref="N30:P31"/>
  </mergeCells>
  <conditionalFormatting sqref="C67:C70">
    <cfRule type="expression" dxfId="459" priority="8">
      <formula>ABS(C11-$D$72)&gt;$D$77</formula>
    </cfRule>
  </conditionalFormatting>
  <conditionalFormatting sqref="B26">
    <cfRule type="expression" dxfId="458" priority="9">
      <formula>B27=""</formula>
    </cfRule>
  </conditionalFormatting>
  <conditionalFormatting sqref="B4">
    <cfRule type="expression" dxfId="457" priority="7">
      <formula>$B$5=""</formula>
    </cfRule>
  </conditionalFormatting>
  <conditionalFormatting sqref="C4">
    <cfRule type="expression" dxfId="456" priority="6">
      <formula>$C$5=""</formula>
    </cfRule>
  </conditionalFormatting>
  <conditionalFormatting sqref="E4:F4">
    <cfRule type="expression" dxfId="455" priority="5">
      <formula>$E$5=""</formula>
    </cfRule>
  </conditionalFormatting>
  <conditionalFormatting sqref="H4">
    <cfRule type="expression" dxfId="454" priority="4">
      <formula>$H$5=""</formula>
    </cfRule>
  </conditionalFormatting>
  <conditionalFormatting sqref="C8">
    <cfRule type="expression" dxfId="453" priority="3">
      <formula>$C$8&lt;&gt;"blood"</formula>
    </cfRule>
  </conditionalFormatting>
  <conditionalFormatting sqref="C9">
    <cfRule type="expression" dxfId="452" priority="2">
      <formula>$C$9&lt;&gt;"ethanol"</formula>
    </cfRule>
  </conditionalFormatting>
  <conditionalFormatting sqref="M30">
    <cfRule type="expression" dxfId="451" priority="1">
      <formula>N30&lt;&gt;""</formula>
    </cfRule>
  </conditionalFormatting>
  <conditionalFormatting sqref="G9:G12">
    <cfRule type="expression" dxfId="450" priority="91">
      <formula>AND(SUM(J$11:J$14)=0,D67&gt;$D$76)</formula>
    </cfRule>
  </conditionalFormatting>
  <dataValidations count="8">
    <dataValidation type="list" allowBlank="1" showInputMessage="1" showErrorMessage="1" sqref="C17" xr:uid="{00000000-0002-0000-1400-000000000000}">
      <formula1>applies</formula1>
    </dataValidation>
    <dataValidation type="list" errorStyle="warning" allowBlank="1" showInputMessage="1" showErrorMessage="1" errorTitle="custom entry" error="You have entered a selection not in the drop-down list.  " sqref="B20:C20" xr:uid="{00000000-0002-0000-1400-000001000000}">
      <formula1>othervolid</formula1>
    </dataValidation>
    <dataValidation type="list" errorStyle="warning" allowBlank="1" showInputMessage="1" showErrorMessage="1" errorTitle="Custom Entry" error="You have entered a name not in the drop-down list." sqref="H5" xr:uid="{00000000-0002-0000-1400-000002000000}">
      <formula1>analyst_list</formula1>
    </dataValidation>
    <dataValidation type="list" allowBlank="1" showInputMessage="1" showErrorMessage="1" sqref="C8" xr:uid="{00000000-0002-0000-1400-000003000000}">
      <formula1>matrix_list</formula1>
    </dataValidation>
    <dataValidation type="list" errorStyle="warning" allowBlank="1" showErrorMessage="1" errorTitle="Custom entry" error="You have customized this field." sqref="B23:I24" xr:uid="{00000000-0002-0000-1400-000004000000}">
      <formula1>statements</formula1>
    </dataValidation>
    <dataValidation type="list" errorStyle="warning" allowBlank="1" showInputMessage="1" showErrorMessage="1" errorTitle="Custom Entry" error="You have entered a selection not in the drop-down list.  " sqref="E20" xr:uid="{00000000-0002-0000-1400-000005000000}">
      <formula1>othervolid</formula1>
    </dataValidation>
    <dataValidation type="textLength" errorStyle="warning" operator="equal" allowBlank="1" showInputMessage="1" showErrorMessage="1" errorTitle="Case Number Length Error?" error="The length of the case number should be 10 characters." sqref="B5" xr:uid="{00000000-0002-0000-1400-000006000000}">
      <formula1>10</formula1>
    </dataValidation>
    <dataValidation type="list" errorStyle="warning" allowBlank="1" showErrorMessage="1" errorTitle="Custom entry" error="You have customized this field." sqref="B27:I27" xr:uid="{00000000-0002-0000-1400-000007000000}">
      <formula1>dispositions</formula1>
    </dataValidation>
  </dataValidations>
  <pageMargins left="0.7" right="0.7" top="0.75" bottom="0.75" header="0.3" footer="0.3"/>
  <pageSetup scale="68" orientation="portrait" horizontalDpi="300" verticalDpi="300" r:id="rId1"/>
  <ignoredErrors>
    <ignoredError sqref="E5 H5 B5:C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7" r:id="rId4" name="Button 3">
              <controlPr defaultSize="0" print="0" autoFill="0" autoPict="0" macro="[0]!ThisWorkbook.GeneratePDF">
                <anchor moveWithCells="1">
                  <from>
                    <xdr:col>8</xdr:col>
                    <xdr:colOff>1123950</xdr:colOff>
                    <xdr:row>3</xdr:row>
                    <xdr:rowOff>11430</xdr:rowOff>
                  </from>
                  <to>
                    <xdr:col>11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400-000008000000}">
          <x14:formula1>
            <xm:f>Ranges!$G$9:$G$12</xm:f>
          </x14:formula1>
          <xm:sqref>C9</xm:sqref>
        </x14:dataValidation>
        <x14:dataValidation type="date" errorStyle="information" operator="lessThan" allowBlank="1" showErrorMessage="1" errorTitle="Uncertainty Update Due" error="The uncertainty values used in this form are due to be updated.  Please ensure you are using the most recent form." xr:uid="{00000000-0002-0000-1400-000009000000}">
          <x14:formula1>
            <xm:f>Ranges!G14+Ranges!G16</xm:f>
          </x14:formula1>
          <xm:sqref>E5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3">
    <pageSetUpPr fitToPage="1"/>
  </sheetPr>
  <dimension ref="A1:Q100"/>
  <sheetViews>
    <sheetView showGridLines="0" zoomScaleNormal="100" workbookViewId="0">
      <selection activeCell="C11" sqref="C11"/>
    </sheetView>
  </sheetViews>
  <sheetFormatPr defaultColWidth="9.15625" defaultRowHeight="14.4" x14ac:dyDescent="0.55000000000000004"/>
  <cols>
    <col min="1" max="1" width="1.83984375" style="38" customWidth="1"/>
    <col min="2" max="2" width="20.83984375" style="38" customWidth="1"/>
    <col min="3" max="3" width="12" style="38" bestFit="1" customWidth="1"/>
    <col min="4" max="4" width="11" style="38" customWidth="1"/>
    <col min="5" max="5" width="9.578125" style="38" customWidth="1"/>
    <col min="6" max="6" width="7.15625" style="38" customWidth="1"/>
    <col min="7" max="7" width="7.68359375" style="38" customWidth="1"/>
    <col min="8" max="8" width="25.68359375" style="38" customWidth="1"/>
    <col min="9" max="9" width="38.578125" style="38" customWidth="1"/>
    <col min="10" max="10" width="15.83984375" style="38" hidden="1" customWidth="1"/>
    <col min="11" max="11" width="22.41796875" style="38" hidden="1" customWidth="1"/>
    <col min="12" max="12" width="5" style="38" customWidth="1"/>
    <col min="13" max="13" width="7.41796875" style="38" customWidth="1"/>
    <col min="14" max="14" width="2.26171875" style="38" customWidth="1"/>
    <col min="15" max="15" width="2" style="38" customWidth="1"/>
    <col min="16" max="16" width="88.15625" style="38" customWidth="1"/>
    <col min="17" max="16384" width="9.15625" style="38"/>
  </cols>
  <sheetData>
    <row r="1" spans="2:17" ht="15" customHeight="1" x14ac:dyDescent="0.55000000000000004">
      <c r="B1" s="132" t="str">
        <f>'1'!B1</f>
        <v>Body Fluid Alcohol Concentration and Volatiles Reporting Form</v>
      </c>
      <c r="C1" s="133"/>
      <c r="D1" s="133"/>
      <c r="E1" s="133"/>
      <c r="F1" s="133"/>
      <c r="G1" s="79"/>
      <c r="H1" s="79"/>
      <c r="I1" s="93" t="str">
        <f>'1'!I1</f>
        <v>Version 2</v>
      </c>
      <c r="J1" s="44" t="s">
        <v>40</v>
      </c>
      <c r="K1" s="44" t="s">
        <v>40</v>
      </c>
      <c r="L1" s="44"/>
    </row>
    <row r="2" spans="2:17" ht="15" customHeight="1" x14ac:dyDescent="0.55000000000000004">
      <c r="B2" s="80" t="str">
        <f>'1'!B2</f>
        <v>NCSCL - Toxicology Section</v>
      </c>
      <c r="C2" s="11"/>
      <c r="D2" s="11"/>
      <c r="E2" s="11"/>
      <c r="F2" s="11"/>
      <c r="G2" s="11"/>
      <c r="H2" s="11"/>
      <c r="I2" s="94" t="str">
        <f>'1'!I2</f>
        <v>Effective Date: 11/14/2019</v>
      </c>
      <c r="J2" s="44"/>
      <c r="K2" s="44"/>
      <c r="L2" s="44"/>
      <c r="N2" s="100"/>
    </row>
    <row r="3" spans="2:17" ht="15" customHeight="1" x14ac:dyDescent="0.55000000000000004">
      <c r="D3" s="41"/>
      <c r="O3" s="95" t="s">
        <v>88</v>
      </c>
    </row>
    <row r="4" spans="2:17" ht="15" customHeight="1" x14ac:dyDescent="0.55000000000000004">
      <c r="B4" s="124" t="s">
        <v>37</v>
      </c>
      <c r="C4" s="124" t="s">
        <v>38</v>
      </c>
      <c r="E4" s="138" t="s">
        <v>94</v>
      </c>
      <c r="F4" s="138"/>
      <c r="H4" s="118" t="s">
        <v>44</v>
      </c>
      <c r="J4" s="92"/>
      <c r="O4" s="95"/>
      <c r="P4" s="110" t="s">
        <v>113</v>
      </c>
    </row>
    <row r="5" spans="2:17" ht="15" customHeight="1" x14ac:dyDescent="0.55000000000000004">
      <c r="B5" s="120" t="str">
        <f>IF('Sample list'!B26="","",'Sample list'!B26)</f>
        <v/>
      </c>
      <c r="C5" s="120" t="str">
        <f>IF('Sample list'!C26="","",'Sample list'!C26)</f>
        <v/>
      </c>
      <c r="E5" s="136" t="str">
        <f>IF('1'!E5="","",'1'!E5)</f>
        <v/>
      </c>
      <c r="F5" s="137"/>
      <c r="H5" s="83" t="str">
        <f>IF('1'!H5="","",'1'!H5)</f>
        <v/>
      </c>
      <c r="O5" s="38" t="s">
        <v>88</v>
      </c>
      <c r="P5" s="37" t="str">
        <f>B41</f>
        <v/>
      </c>
    </row>
    <row r="6" spans="2:17" ht="15" customHeight="1" x14ac:dyDescent="0.55000000000000004"/>
    <row r="7" spans="2:17" ht="15" customHeight="1" thickBot="1" x14ac:dyDescent="0.6">
      <c r="N7" s="135" t="s">
        <v>96</v>
      </c>
      <c r="O7" s="135"/>
      <c r="P7" s="135"/>
    </row>
    <row r="8" spans="2:17" ht="15" customHeight="1" x14ac:dyDescent="0.55000000000000004">
      <c r="B8" s="71" t="s">
        <v>92</v>
      </c>
      <c r="C8" s="81" t="s">
        <v>71</v>
      </c>
      <c r="F8" s="141" t="s">
        <v>86</v>
      </c>
      <c r="G8" s="139" t="str">
        <f>CONCATENATE("The measured ",C9," values are:")</f>
        <v>The measured ethanol values are:</v>
      </c>
      <c r="H8" s="140"/>
      <c r="I8" s="140"/>
      <c r="M8" s="64"/>
      <c r="N8" s="134" t="s">
        <v>97</v>
      </c>
      <c r="O8" s="134"/>
      <c r="P8" s="134"/>
      <c r="Q8" s="40"/>
    </row>
    <row r="9" spans="2:17" ht="15" customHeight="1" x14ac:dyDescent="0.55000000000000004">
      <c r="B9" s="72" t="s">
        <v>93</v>
      </c>
      <c r="C9" s="82" t="s">
        <v>5</v>
      </c>
      <c r="F9" s="141"/>
      <c r="G9" s="142" t="str">
        <f>IF(C11="","",IF(C11=0,"0.0000  g/dl",CONCATENATE(TEXT(C11,"0.0000"),"  g/dl",IF(AND(SUM(J$11:J$14)=0,D67&gt;$D$76),CONCATENATE("  (&gt;",$D$76*100,"% deviation from the average)"),""),IF(C11*10000-INT(C11*10000)&gt;0.0001,"    (THIS VALUE CONTAINS MORE DECIMAL PLACES THAN DISPLAYED)",""))))</f>
        <v/>
      </c>
      <c r="H9" s="143"/>
      <c r="I9" s="143"/>
      <c r="M9" s="64"/>
      <c r="N9" s="105"/>
      <c r="O9" s="89"/>
      <c r="P9" s="106"/>
      <c r="Q9" s="40"/>
    </row>
    <row r="10" spans="2:17" ht="15" customHeight="1" x14ac:dyDescent="0.55000000000000004">
      <c r="B10" s="72"/>
      <c r="C10" s="73"/>
      <c r="D10" s="69"/>
      <c r="F10" s="141"/>
      <c r="G10" s="142" t="str">
        <f>IF(C12="","",IF(C12=0,"0.0000  g/dl",CONCATENATE(TEXT(C12,"0.0000"),"  g/dl",IF(AND(SUM(J$11:J$14)=0,D68&gt;$D$76),CONCATENATE("  (&gt;",$D$76*100,"% deviation from the average)"),""),IF(C12*10000-INT(C12*10000)&gt;0.0001,"    (THIS VALUE CONTAINS MORE DECIMAL PLACES THAN DISPLAYED)",""))))</f>
        <v/>
      </c>
      <c r="H10" s="143"/>
      <c r="I10" s="143"/>
      <c r="J10" s="38" t="s">
        <v>39</v>
      </c>
      <c r="K10" s="43" t="s">
        <v>75</v>
      </c>
      <c r="L10" s="43"/>
      <c r="M10" s="64"/>
      <c r="N10" s="7"/>
      <c r="O10" s="89" t="str">
        <f>"Item "&amp;C5&amp;":"</f>
        <v>Item :</v>
      </c>
      <c r="P10" s="89"/>
      <c r="Q10" s="40"/>
    </row>
    <row r="11" spans="2:17" ht="15" customHeight="1" x14ac:dyDescent="0.55000000000000004">
      <c r="B11" s="74" t="s">
        <v>74</v>
      </c>
      <c r="C11" s="84"/>
      <c r="D11" s="2" t="str">
        <f>IF(LEN(C11)&gt;6,"re-enter",IF(C11&gt;0.5,"HI cal",""))</f>
        <v/>
      </c>
      <c r="F11" s="141"/>
      <c r="G11" s="142" t="str">
        <f>IF(C13="","",IF(C13=0,"0.0000  g/dl",CONCATENATE(TEXT(C13,"0.0000"),"  g/dl",IF(AND(SUM(J$11:J$14)=0,D69&gt;$D$76),CONCATENATE("  (&gt;",$D$76*100,"% deviation from the average)"),""),IF(C13*10000-INT(C13*10000)&gt;0.0001,"    (THIS VALUE CONTAINS MORE DECIMAL PLACES THAN DISPLAYED)",""))))</f>
        <v/>
      </c>
      <c r="H11" s="143"/>
      <c r="I11" s="143"/>
      <c r="J11" s="54">
        <f>IF(C11="",0,IF(C11&lt;0.01,1,0))</f>
        <v>0</v>
      </c>
      <c r="K11" s="43">
        <f>IF(C11&lt;&gt;"",1,0)</f>
        <v>0</v>
      </c>
      <c r="L11" s="43"/>
      <c r="M11" s="64"/>
      <c r="N11" s="88"/>
      <c r="O11" s="91"/>
      <c r="P11" s="151" t="str">
        <f>CONCATENATE(IF(B90="","",B90&amp;CHAR(10)&amp;CHAR(10)),IF(B23="","","- "&amp;B23))</f>
        <v/>
      </c>
      <c r="Q11" s="40"/>
    </row>
    <row r="12" spans="2:17" ht="15" customHeight="1" x14ac:dyDescent="0.55000000000000004">
      <c r="B12" s="72"/>
      <c r="C12" s="84"/>
      <c r="D12" s="2" t="str">
        <f>IF(LEN(C12)&gt;6,"re-enter",IF(C12&gt;0.5,"HI cal",""))</f>
        <v/>
      </c>
      <c r="F12" s="141"/>
      <c r="G12" s="142" t="str">
        <f>IF(C14="","",IF(C14=0,"0.0000  g/dl",CONCATENATE(TEXT(C14,"0.0000"),"  g/dl",IF(AND(SUM(J$11:J$14)=0,D70&gt;$D$76),CONCATENATE("  (&gt;",$D$76*100,"% deviation from the average)"),""),IF(C14*10000-INT(C14*10000)&gt;0.0001,"    (THIS VALUE CONTAINS MORE DECIMAL PLACES THAN DISPLAYED)",""))))</f>
        <v/>
      </c>
      <c r="H12" s="143"/>
      <c r="I12" s="143"/>
      <c r="J12" s="54">
        <f>IF(C12="",0,IF(C12&lt;0.01,1,0))</f>
        <v>0</v>
      </c>
      <c r="K12" s="43">
        <f>IF(C12&lt;&gt;"",1,0)</f>
        <v>0</v>
      </c>
      <c r="L12" s="43"/>
      <c r="M12" s="64"/>
      <c r="N12" s="88"/>
      <c r="O12" s="88"/>
      <c r="P12" s="151"/>
      <c r="Q12" s="40"/>
    </row>
    <row r="13" spans="2:17" ht="15" customHeight="1" x14ac:dyDescent="0.55000000000000004">
      <c r="B13" s="72"/>
      <c r="C13" s="84"/>
      <c r="D13" s="2" t="str">
        <f>IF(LEN(C13)&gt;6,"re-enter",IF(C13&gt;0.5,"HI cal",""))</f>
        <v/>
      </c>
      <c r="F13" s="141"/>
      <c r="G13" s="139" t="str">
        <f>IF(MIN(C11:C14)&lt;0.01,"",CONCATENATE("The average of the four values is  ",TEXT(D72,"0.000000")," g/dl."))</f>
        <v/>
      </c>
      <c r="H13" s="140"/>
      <c r="I13" s="140"/>
      <c r="J13" s="54">
        <f>IF(C13="",0,IF(C13&lt;0.01,1,0))</f>
        <v>0</v>
      </c>
      <c r="K13" s="43">
        <f>IF(C13&lt;&gt;"",1,0)</f>
        <v>0</v>
      </c>
      <c r="L13" s="43"/>
      <c r="M13" s="64"/>
      <c r="N13" s="88"/>
      <c r="O13" s="88"/>
      <c r="P13" s="151"/>
      <c r="Q13" s="40"/>
    </row>
    <row r="14" spans="2:17" ht="15" customHeight="1" thickBot="1" x14ac:dyDescent="0.6">
      <c r="B14" s="75"/>
      <c r="C14" s="85"/>
      <c r="D14" s="2" t="str">
        <f>IF(LEN(C14)&gt;6,"re-enter",IF(C14&gt;0.5,"HI cal",""))</f>
        <v/>
      </c>
      <c r="F14" s="141"/>
      <c r="G14" s="144" t="str">
        <f>IF(MIN(C11:C14)&lt;0.01,"",CONCATENATE("The ",D76*100,"% uncertainty is +/- ", TEXT(D77,"0.0000000"), " g/dl, at a 99.73 % level of confidence (k=3)."))</f>
        <v/>
      </c>
      <c r="H14" s="145"/>
      <c r="I14" s="145"/>
      <c r="J14" s="54">
        <f>IF(C14="",0,IF(C14&lt;0.01,1,0))</f>
        <v>0</v>
      </c>
      <c r="K14" s="43">
        <f>IF(C14&lt;&gt;"",1,0)</f>
        <v>0</v>
      </c>
      <c r="L14" s="43"/>
      <c r="M14" s="64"/>
      <c r="N14" s="88"/>
      <c r="O14" s="88"/>
      <c r="P14" s="151"/>
      <c r="Q14" s="40"/>
    </row>
    <row r="15" spans="2:17" x14ac:dyDescent="0.55000000000000004">
      <c r="B15" s="117"/>
      <c r="F15" s="141"/>
      <c r="G15" s="146" t="str">
        <f>IF(OR(MIN(C11:C14)&lt;0.01,SUM(K11:K14)&lt;&gt;4),"",IF(AND(MAX(D67:D70)&gt;D76,M30=""),"",IF(AND(MAX(D67:D70)&gt;D76,M30&lt;&gt;""),"The lowest value was used for reporting.",CONCATENATE("The ",IF(C8="serum","serum converted, ",""),"truncated average for reporting is ",IF(C8="serum",TEXT(F74,"0.00"),TEXT(D74,"0.00")),"  g/dl."))))</f>
        <v/>
      </c>
      <c r="H15" s="147"/>
      <c r="I15" s="147"/>
      <c r="J15" s="54"/>
      <c r="M15" s="64"/>
      <c r="N15" s="88"/>
      <c r="O15" s="91"/>
      <c r="P15" s="151"/>
      <c r="Q15" s="40"/>
    </row>
    <row r="16" spans="2:17" x14ac:dyDescent="0.55000000000000004">
      <c r="B16" s="117"/>
      <c r="C16" s="70" t="str">
        <f>IF(AND(C9&lt;&gt;"acetone",C17="x",SUM(K11:K14)&gt;0,SUM(J11:J14)=0),"'No alcohol' selected below conflicts with entered results!","")</f>
        <v/>
      </c>
      <c r="F16" s="141"/>
      <c r="G16" s="144" t="str">
        <f>IF(C8="serum",CONCATENATE("The serum to whole blood conversion calculation is:  ",TEXT(D72,"0.000000")," g/dl / 1.18 = ",TEXT(F72,"0.000000")," g/dl."),"")</f>
        <v/>
      </c>
      <c r="H16" s="145"/>
      <c r="I16" s="145"/>
      <c r="J16" s="54"/>
      <c r="M16" s="64"/>
      <c r="N16" s="88"/>
      <c r="O16" s="7"/>
      <c r="P16" s="151"/>
      <c r="Q16" s="40"/>
    </row>
    <row r="17" spans="2:17" x14ac:dyDescent="0.55000000000000004">
      <c r="B17" s="68" t="s">
        <v>42</v>
      </c>
      <c r="C17" s="86"/>
      <c r="D17" s="60" t="s">
        <v>43</v>
      </c>
      <c r="F17" s="98"/>
      <c r="M17" s="64"/>
      <c r="N17" s="7"/>
      <c r="O17" s="7"/>
      <c r="P17" s="151"/>
      <c r="Q17" s="40"/>
    </row>
    <row r="18" spans="2:17" x14ac:dyDescent="0.55000000000000004">
      <c r="M18" s="64"/>
      <c r="N18" s="7"/>
      <c r="O18" s="123"/>
      <c r="P18" s="151"/>
      <c r="Q18" s="40"/>
    </row>
    <row r="19" spans="2:17" x14ac:dyDescent="0.55000000000000004">
      <c r="B19" s="59" t="s">
        <v>85</v>
      </c>
      <c r="C19" s="38" t="str">
        <f>IFERROR(IF(B20="","",IF(VLOOKUP(B20,othervolid,1)=B20,"","+")),"+")</f>
        <v/>
      </c>
      <c r="E19" s="148" t="s">
        <v>82</v>
      </c>
      <c r="F19" s="148"/>
      <c r="G19" s="148"/>
      <c r="H19" s="148"/>
      <c r="I19" s="38" t="str">
        <f>IFERROR(IF(E20="","",IF(VLOOKUP(E20,othervolid,1)=E20,"","+")),"+")</f>
        <v/>
      </c>
      <c r="M19" s="64"/>
      <c r="N19" s="7"/>
      <c r="O19" s="7"/>
      <c r="P19" s="151"/>
      <c r="Q19" s="40"/>
    </row>
    <row r="20" spans="2:17" ht="15" customHeight="1" x14ac:dyDescent="0.55000000000000004">
      <c r="B20" s="158"/>
      <c r="C20" s="158"/>
      <c r="E20" s="171"/>
      <c r="F20" s="172"/>
      <c r="G20" s="172"/>
      <c r="H20" s="173"/>
      <c r="M20" s="64"/>
      <c r="N20" s="88"/>
      <c r="O20" s="7"/>
      <c r="P20" s="151"/>
      <c r="Q20" s="40"/>
    </row>
    <row r="21" spans="2:17" x14ac:dyDescent="0.55000000000000004">
      <c r="D21" s="99" t="str">
        <f>IF(AND(B20=E20,B20&lt;&gt;""),"The two entries above conflict with eachother!","")</f>
        <v/>
      </c>
      <c r="M21" s="64"/>
      <c r="N21" s="88"/>
      <c r="O21" s="7"/>
      <c r="P21" s="151"/>
      <c r="Q21" s="40"/>
    </row>
    <row r="22" spans="2:17" ht="15" customHeight="1" x14ac:dyDescent="0.55000000000000004">
      <c r="B22" s="38" t="s">
        <v>101</v>
      </c>
      <c r="E22" s="38" t="str">
        <f>IFERROR(IF(B23="","",IF(VLOOKUP(B23,statements_alpha,1)=B23,"","+")),"+")</f>
        <v/>
      </c>
      <c r="F22" s="39"/>
      <c r="G22" s="58"/>
      <c r="H22" s="58"/>
      <c r="I22" s="58"/>
      <c r="M22" s="64"/>
      <c r="N22" s="7"/>
      <c r="O22" s="7"/>
      <c r="P22" s="151"/>
      <c r="Q22" s="40"/>
    </row>
    <row r="23" spans="2:17" ht="15" customHeight="1" x14ac:dyDescent="0.55000000000000004">
      <c r="B23" s="152"/>
      <c r="C23" s="153"/>
      <c r="D23" s="153"/>
      <c r="E23" s="153"/>
      <c r="F23" s="153"/>
      <c r="G23" s="153"/>
      <c r="H23" s="153"/>
      <c r="I23" s="154"/>
      <c r="M23" s="64"/>
      <c r="N23" s="149" t="s">
        <v>98</v>
      </c>
      <c r="O23" s="134"/>
      <c r="P23" s="150"/>
      <c r="Q23" s="40"/>
    </row>
    <row r="24" spans="2:17" x14ac:dyDescent="0.55000000000000004">
      <c r="B24" s="155"/>
      <c r="C24" s="156"/>
      <c r="D24" s="156"/>
      <c r="E24" s="156"/>
      <c r="F24" s="156"/>
      <c r="G24" s="156"/>
      <c r="H24" s="156"/>
      <c r="I24" s="157"/>
      <c r="M24" s="64"/>
      <c r="N24" s="107"/>
      <c r="O24" s="108"/>
      <c r="P24" s="109"/>
      <c r="Q24" s="40"/>
    </row>
    <row r="25" spans="2:17" x14ac:dyDescent="0.55000000000000004">
      <c r="F25" s="7"/>
      <c r="G25" s="58"/>
      <c r="H25" s="58"/>
      <c r="I25" s="58"/>
      <c r="M25" s="64"/>
      <c r="N25" s="7"/>
      <c r="O25" s="177" t="str">
        <f>IF(B27="","",RIGHT(B27,LEN(B27)-48))</f>
        <v/>
      </c>
      <c r="P25" s="177"/>
      <c r="Q25" s="40"/>
    </row>
    <row r="26" spans="2:17" ht="15" customHeight="1" x14ac:dyDescent="0.55000000000000004">
      <c r="B26" s="111" t="s">
        <v>102</v>
      </c>
      <c r="C26" s="38" t="str">
        <f>IFERROR(IF(B27="","",IF(VLOOKUP(B27,dispositions_alpha,1)=B27,"","+")),"+")</f>
        <v/>
      </c>
      <c r="M26" s="64"/>
      <c r="N26" s="7"/>
      <c r="O26" s="177"/>
      <c r="P26" s="177"/>
      <c r="Q26" s="40"/>
    </row>
    <row r="27" spans="2:17" x14ac:dyDescent="0.55000000000000004">
      <c r="B27" s="168"/>
      <c r="C27" s="169"/>
      <c r="D27" s="169"/>
      <c r="E27" s="169"/>
      <c r="F27" s="169"/>
      <c r="G27" s="169"/>
      <c r="H27" s="169"/>
      <c r="I27" s="170"/>
      <c r="M27" s="64"/>
      <c r="N27" s="7"/>
      <c r="O27" s="7"/>
      <c r="P27" s="7"/>
      <c r="Q27" s="40"/>
    </row>
    <row r="28" spans="2:17" x14ac:dyDescent="0.55000000000000004">
      <c r="M28" s="64"/>
      <c r="N28" s="176" t="s">
        <v>99</v>
      </c>
      <c r="O28" s="176"/>
      <c r="P28" s="176"/>
      <c r="Q28" s="40"/>
    </row>
    <row r="29" spans="2:17" ht="15" customHeight="1" x14ac:dyDescent="0.55000000000000004">
      <c r="B29" s="42" t="s">
        <v>28</v>
      </c>
      <c r="C29" s="102"/>
      <c r="D29" s="102"/>
      <c r="E29" s="102"/>
      <c r="F29" s="102"/>
      <c r="G29" s="102"/>
      <c r="H29" s="102"/>
      <c r="I29" s="102"/>
      <c r="N29" s="79"/>
      <c r="O29" s="79"/>
      <c r="P29" s="79"/>
    </row>
    <row r="30" spans="2:17" x14ac:dyDescent="0.55000000000000004">
      <c r="B30" s="179"/>
      <c r="C30" s="180"/>
      <c r="D30" s="180"/>
      <c r="E30" s="180"/>
      <c r="F30" s="180"/>
      <c r="G30" s="180"/>
      <c r="H30" s="180"/>
      <c r="I30" s="181"/>
      <c r="M30" s="130"/>
      <c r="N30" s="178" t="str">
        <f>IF(AND(MAX(D67:D70)&gt;D76,SUM(K11:K14)=4),"&lt;- If this is a second set of values for the case, and both sets have an unacceptable deviation from the mean, enter the lowest value in the cell to the left (gm/dL).","")</f>
        <v/>
      </c>
      <c r="O30" s="178"/>
      <c r="P30" s="178"/>
    </row>
    <row r="31" spans="2:17" ht="15" customHeight="1" x14ac:dyDescent="0.55000000000000004">
      <c r="B31" s="182"/>
      <c r="C31" s="183"/>
      <c r="D31" s="183"/>
      <c r="E31" s="183"/>
      <c r="F31" s="183"/>
      <c r="G31" s="183"/>
      <c r="H31" s="183"/>
      <c r="I31" s="184"/>
      <c r="N31" s="178"/>
      <c r="O31" s="178"/>
      <c r="P31" s="178"/>
    </row>
    <row r="32" spans="2:17" x14ac:dyDescent="0.55000000000000004">
      <c r="B32" s="182"/>
      <c r="C32" s="183"/>
      <c r="D32" s="183"/>
      <c r="E32" s="183"/>
      <c r="F32" s="183"/>
      <c r="G32" s="183"/>
      <c r="H32" s="183"/>
      <c r="I32" s="184"/>
      <c r="M32" s="5"/>
    </row>
    <row r="33" spans="2:9" x14ac:dyDescent="0.55000000000000004">
      <c r="B33" s="182"/>
      <c r="C33" s="183"/>
      <c r="D33" s="183"/>
      <c r="E33" s="183"/>
      <c r="F33" s="183"/>
      <c r="G33" s="183"/>
      <c r="H33" s="183"/>
      <c r="I33" s="184"/>
    </row>
    <row r="34" spans="2:9" x14ac:dyDescent="0.55000000000000004">
      <c r="B34" s="182"/>
      <c r="C34" s="183"/>
      <c r="D34" s="183"/>
      <c r="E34" s="183"/>
      <c r="F34" s="183"/>
      <c r="G34" s="183"/>
      <c r="H34" s="183"/>
      <c r="I34" s="184"/>
    </row>
    <row r="35" spans="2:9" x14ac:dyDescent="0.55000000000000004">
      <c r="B35" s="182"/>
      <c r="C35" s="183"/>
      <c r="D35" s="183"/>
      <c r="E35" s="183"/>
      <c r="F35" s="183"/>
      <c r="G35" s="183"/>
      <c r="H35" s="183"/>
      <c r="I35" s="184"/>
    </row>
    <row r="36" spans="2:9" x14ac:dyDescent="0.55000000000000004">
      <c r="B36" s="182"/>
      <c r="C36" s="183"/>
      <c r="D36" s="183"/>
      <c r="E36" s="183"/>
      <c r="F36" s="183"/>
      <c r="G36" s="183"/>
      <c r="H36" s="183"/>
      <c r="I36" s="184"/>
    </row>
    <row r="37" spans="2:9" x14ac:dyDescent="0.55000000000000004">
      <c r="B37" s="182"/>
      <c r="C37" s="183"/>
      <c r="D37" s="183"/>
      <c r="E37" s="183"/>
      <c r="F37" s="183"/>
      <c r="G37" s="183"/>
      <c r="H37" s="183"/>
      <c r="I37" s="184"/>
    </row>
    <row r="38" spans="2:9" x14ac:dyDescent="0.55000000000000004">
      <c r="B38" s="185"/>
      <c r="C38" s="186"/>
      <c r="D38" s="186"/>
      <c r="E38" s="186"/>
      <c r="F38" s="186"/>
      <c r="G38" s="186"/>
      <c r="H38" s="186"/>
      <c r="I38" s="187"/>
    </row>
    <row r="40" spans="2:9" x14ac:dyDescent="0.55000000000000004">
      <c r="B40" s="7" t="s">
        <v>103</v>
      </c>
    </row>
    <row r="41" spans="2:9" ht="15" customHeight="1" x14ac:dyDescent="0.55000000000000004">
      <c r="B41" s="159" t="str">
        <f>CONCATENATE(IF(B90="","",B90&amp;CHAR(10)&amp;CHAR(10)),IF(B23="","","- "&amp;B23&amp;CHAR(10)&amp;CHAR(10)))</f>
        <v/>
      </c>
      <c r="C41" s="160"/>
      <c r="D41" s="160"/>
      <c r="E41" s="160"/>
      <c r="F41" s="160"/>
      <c r="G41" s="160"/>
      <c r="H41" s="160"/>
      <c r="I41" s="161"/>
    </row>
    <row r="42" spans="2:9" x14ac:dyDescent="0.55000000000000004">
      <c r="B42" s="162"/>
      <c r="C42" s="163"/>
      <c r="D42" s="163"/>
      <c r="E42" s="163"/>
      <c r="F42" s="163"/>
      <c r="G42" s="163"/>
      <c r="H42" s="163"/>
      <c r="I42" s="164"/>
    </row>
    <row r="43" spans="2:9" x14ac:dyDescent="0.55000000000000004">
      <c r="B43" s="162"/>
      <c r="C43" s="163"/>
      <c r="D43" s="163"/>
      <c r="E43" s="163"/>
      <c r="F43" s="163"/>
      <c r="G43" s="163"/>
      <c r="H43" s="163"/>
      <c r="I43" s="164"/>
    </row>
    <row r="44" spans="2:9" x14ac:dyDescent="0.55000000000000004">
      <c r="B44" s="162"/>
      <c r="C44" s="163"/>
      <c r="D44" s="163"/>
      <c r="E44" s="163"/>
      <c r="F44" s="163"/>
      <c r="G44" s="163"/>
      <c r="H44" s="163"/>
      <c r="I44" s="164"/>
    </row>
    <row r="45" spans="2:9" x14ac:dyDescent="0.55000000000000004">
      <c r="B45" s="162"/>
      <c r="C45" s="163"/>
      <c r="D45" s="163"/>
      <c r="E45" s="163"/>
      <c r="F45" s="163"/>
      <c r="G45" s="163"/>
      <c r="H45" s="163"/>
      <c r="I45" s="164"/>
    </row>
    <row r="46" spans="2:9" x14ac:dyDescent="0.55000000000000004">
      <c r="B46" s="162"/>
      <c r="C46" s="163"/>
      <c r="D46" s="163"/>
      <c r="E46" s="163"/>
      <c r="F46" s="163"/>
      <c r="G46" s="163"/>
      <c r="H46" s="163"/>
      <c r="I46" s="164"/>
    </row>
    <row r="47" spans="2:9" x14ac:dyDescent="0.55000000000000004">
      <c r="B47" s="162"/>
      <c r="C47" s="163"/>
      <c r="D47" s="163"/>
      <c r="E47" s="163"/>
      <c r="F47" s="163"/>
      <c r="G47" s="163"/>
      <c r="H47" s="163"/>
      <c r="I47" s="164"/>
    </row>
    <row r="48" spans="2:9" x14ac:dyDescent="0.55000000000000004">
      <c r="B48" s="162"/>
      <c r="C48" s="163"/>
      <c r="D48" s="163"/>
      <c r="E48" s="163"/>
      <c r="F48" s="163"/>
      <c r="G48" s="163"/>
      <c r="H48" s="163"/>
      <c r="I48" s="164"/>
    </row>
    <row r="49" spans="2:12" x14ac:dyDescent="0.55000000000000004">
      <c r="B49" s="162"/>
      <c r="C49" s="163"/>
      <c r="D49" s="163"/>
      <c r="E49" s="163"/>
      <c r="F49" s="163"/>
      <c r="G49" s="163"/>
      <c r="H49" s="163"/>
      <c r="I49" s="164"/>
    </row>
    <row r="50" spans="2:12" x14ac:dyDescent="0.55000000000000004">
      <c r="B50" s="162"/>
      <c r="C50" s="163"/>
      <c r="D50" s="163"/>
      <c r="E50" s="163"/>
      <c r="F50" s="163"/>
      <c r="G50" s="163"/>
      <c r="H50" s="163"/>
      <c r="I50" s="164"/>
    </row>
    <row r="51" spans="2:12" x14ac:dyDescent="0.55000000000000004">
      <c r="B51" s="162"/>
      <c r="C51" s="163"/>
      <c r="D51" s="163"/>
      <c r="E51" s="163"/>
      <c r="F51" s="163"/>
      <c r="G51" s="163"/>
      <c r="H51" s="163"/>
      <c r="I51" s="164"/>
    </row>
    <row r="52" spans="2:12" x14ac:dyDescent="0.55000000000000004">
      <c r="B52" s="162"/>
      <c r="C52" s="163"/>
      <c r="D52" s="163"/>
      <c r="E52" s="163"/>
      <c r="F52" s="163"/>
      <c r="G52" s="163"/>
      <c r="H52" s="163"/>
      <c r="I52" s="164"/>
    </row>
    <row r="53" spans="2:12" x14ac:dyDescent="0.55000000000000004">
      <c r="B53" s="162"/>
      <c r="C53" s="163"/>
      <c r="D53" s="163"/>
      <c r="E53" s="163"/>
      <c r="F53" s="163"/>
      <c r="G53" s="163"/>
      <c r="H53" s="163"/>
      <c r="I53" s="164"/>
    </row>
    <row r="54" spans="2:12" x14ac:dyDescent="0.55000000000000004">
      <c r="B54" s="162"/>
      <c r="C54" s="163"/>
      <c r="D54" s="163"/>
      <c r="E54" s="163"/>
      <c r="F54" s="163"/>
      <c r="G54" s="163"/>
      <c r="H54" s="163"/>
      <c r="I54" s="164"/>
    </row>
    <row r="55" spans="2:12" x14ac:dyDescent="0.55000000000000004">
      <c r="B55" s="165"/>
      <c r="C55" s="166"/>
      <c r="D55" s="166"/>
      <c r="E55" s="166"/>
      <c r="F55" s="166"/>
      <c r="G55" s="166"/>
      <c r="H55" s="166"/>
      <c r="I55" s="167"/>
    </row>
    <row r="56" spans="2:12" x14ac:dyDescent="0.55000000000000004">
      <c r="B56" s="103"/>
      <c r="C56" s="103"/>
      <c r="D56" s="103"/>
      <c r="E56" s="103"/>
      <c r="F56" s="103"/>
      <c r="G56" s="103"/>
      <c r="H56" s="103"/>
      <c r="I56" s="103"/>
    </row>
    <row r="57" spans="2:12" x14ac:dyDescent="0.55000000000000004">
      <c r="B57" s="104" t="s">
        <v>112</v>
      </c>
      <c r="C57" s="103"/>
      <c r="D57" s="103"/>
      <c r="E57" s="103"/>
      <c r="F57" s="103"/>
      <c r="G57" s="103"/>
      <c r="H57" s="103"/>
      <c r="I57" s="103"/>
    </row>
    <row r="59" spans="2:12" x14ac:dyDescent="0.55000000000000004">
      <c r="B59" s="42" t="str">
        <f>'1'!B59</f>
        <v>Form template approved by Toxicology Technical Leader Wayne Lewallen on 11/14/2019.</v>
      </c>
    </row>
    <row r="60" spans="2:12" x14ac:dyDescent="0.55000000000000004">
      <c r="B60" s="42"/>
    </row>
    <row r="61" spans="2:12" x14ac:dyDescent="0.55000000000000004">
      <c r="B61" s="42"/>
      <c r="L61" s="119"/>
    </row>
    <row r="62" spans="2:12" x14ac:dyDescent="0.55000000000000004">
      <c r="B62" s="42"/>
      <c r="I62" s="8"/>
      <c r="L62" s="119" t="s">
        <v>118</v>
      </c>
    </row>
    <row r="63" spans="2:12" x14ac:dyDescent="0.55000000000000004">
      <c r="I63" s="131"/>
    </row>
    <row r="64" spans="2:12" x14ac:dyDescent="0.55000000000000004">
      <c r="I64" s="7"/>
    </row>
    <row r="65" spans="1:7" hidden="1" x14ac:dyDescent="0.55000000000000004">
      <c r="B65" s="44" t="s">
        <v>29</v>
      </c>
    </row>
    <row r="66" spans="1:7" hidden="1" x14ac:dyDescent="0.55000000000000004">
      <c r="B66" s="21" t="s">
        <v>41</v>
      </c>
      <c r="C66" s="46" t="s">
        <v>3</v>
      </c>
      <c r="D66" s="45"/>
    </row>
    <row r="67" spans="1:7" hidden="1" x14ac:dyDescent="0.55000000000000004">
      <c r="B67" s="47">
        <f>C11</f>
        <v>0</v>
      </c>
      <c r="C67" s="9" t="e">
        <f>ABS(C11-D$72)</f>
        <v>#DIV/0!</v>
      </c>
      <c r="D67" s="16" t="str">
        <f>IFERROR(C67/$D$72,"")</f>
        <v/>
      </c>
    </row>
    <row r="68" spans="1:7" hidden="1" x14ac:dyDescent="0.55000000000000004">
      <c r="B68" s="47">
        <f>C12</f>
        <v>0</v>
      </c>
      <c r="C68" s="10" t="e">
        <f>ABS(C12-D$72)</f>
        <v>#DIV/0!</v>
      </c>
      <c r="D68" s="16" t="str">
        <f t="shared" ref="D68:D70" si="0">IFERROR(C68/$D$72,"")</f>
        <v/>
      </c>
    </row>
    <row r="69" spans="1:7" hidden="1" x14ac:dyDescent="0.55000000000000004">
      <c r="B69" s="47">
        <f>C13</f>
        <v>0</v>
      </c>
      <c r="C69" s="10" t="e">
        <f>ABS(C13-D$72)</f>
        <v>#DIV/0!</v>
      </c>
      <c r="D69" s="16" t="str">
        <f t="shared" si="0"/>
        <v/>
      </c>
    </row>
    <row r="70" spans="1:7" hidden="1" x14ac:dyDescent="0.55000000000000004">
      <c r="B70" s="47">
        <f>C14</f>
        <v>0</v>
      </c>
      <c r="C70" s="10" t="e">
        <f>ABS(C14-D$72)</f>
        <v>#DIV/0!</v>
      </c>
      <c r="D70" s="16" t="str">
        <f t="shared" si="0"/>
        <v/>
      </c>
    </row>
    <row r="71" spans="1:7" hidden="1" x14ac:dyDescent="0.55000000000000004">
      <c r="F71" s="38" t="s">
        <v>77</v>
      </c>
    </row>
    <row r="72" spans="1:7" hidden="1" x14ac:dyDescent="0.55000000000000004">
      <c r="C72" s="38" t="s">
        <v>0</v>
      </c>
      <c r="D72" s="6" t="e">
        <f>AVERAGE(C11:C14)</f>
        <v>#DIV/0!</v>
      </c>
      <c r="E72" s="38" t="s">
        <v>10</v>
      </c>
      <c r="F72" s="37" t="e">
        <f>D72/1.18</f>
        <v>#DIV/0!</v>
      </c>
      <c r="G72" s="38" t="s">
        <v>10</v>
      </c>
    </row>
    <row r="73" spans="1:7" hidden="1" x14ac:dyDescent="0.55000000000000004">
      <c r="C73" s="55" t="s">
        <v>4</v>
      </c>
      <c r="D73" s="3" t="e">
        <f>TEXT(INT(D72*100)/100,"0.00")</f>
        <v>#DIV/0!</v>
      </c>
      <c r="E73" s="38" t="s">
        <v>10</v>
      </c>
      <c r="F73" s="3" t="e">
        <f>TEXT(INT(F72*100)/100,"0.00")</f>
        <v>#DIV/0!</v>
      </c>
      <c r="G73" s="38" t="s">
        <v>10</v>
      </c>
    </row>
    <row r="74" spans="1:7" hidden="1" x14ac:dyDescent="0.55000000000000004">
      <c r="C74" s="8" t="s">
        <v>1</v>
      </c>
      <c r="D74" s="4" t="str">
        <f>IF(MIN(C11:C14)&lt;0.01,"0.00",D73)</f>
        <v>0.00</v>
      </c>
      <c r="E74" s="38" t="s">
        <v>10</v>
      </c>
      <c r="F74" s="4" t="str">
        <f>IF(MIN(C11:C14)&lt;0.01,"0.00",F73)</f>
        <v>0.00</v>
      </c>
      <c r="G74" s="38" t="s">
        <v>10</v>
      </c>
    </row>
    <row r="75" spans="1:7" hidden="1" x14ac:dyDescent="0.55000000000000004"/>
    <row r="76" spans="1:7" hidden="1" x14ac:dyDescent="0.55000000000000004">
      <c r="C76" s="174" t="s">
        <v>2</v>
      </c>
      <c r="D76" s="56">
        <f>VLOOKUP(C9,Ranges!G9:H12,2)</f>
        <v>0.04</v>
      </c>
    </row>
    <row r="77" spans="1:7" hidden="1" x14ac:dyDescent="0.55000000000000004">
      <c r="B77" s="58"/>
      <c r="C77" s="175"/>
      <c r="D77" s="57" t="e">
        <f>D76*D72</f>
        <v>#DIV/0!</v>
      </c>
      <c r="F77" s="1"/>
    </row>
    <row r="78" spans="1:7" hidden="1" x14ac:dyDescent="0.55000000000000004">
      <c r="B78" s="58"/>
      <c r="C78" s="65"/>
      <c r="D78" s="66"/>
      <c r="F78" s="1"/>
    </row>
    <row r="79" spans="1:7" hidden="1" x14ac:dyDescent="0.55000000000000004">
      <c r="B79" s="11" t="s">
        <v>76</v>
      </c>
      <c r="C79" s="11"/>
    </row>
    <row r="80" spans="1:7" hidden="1" x14ac:dyDescent="0.55000000000000004">
      <c r="A80" s="64"/>
      <c r="B80" s="38" t="s">
        <v>78</v>
      </c>
      <c r="C80" s="63" t="str">
        <f>IF(OR(SUM(J11:J14)&gt;0,MAX(D67:D70)&gt;D76,C8="serum"),"",IF(D74="0.00","",CONCATENATE("The measured ",C8," acetone concentration is ",TEXT(TRUNC(D72,3),"0.000")," +/- ",IF(INT(D72*D76*10000)&lt;5,"0.001",TEXT(D72*D76,"0.000"))," grams per 100 milliliters, at a coverage probability of 99.7%.  ",CHAR(10),CHAR(10))))</f>
        <v/>
      </c>
    </row>
    <row r="81" spans="1:9" hidden="1" x14ac:dyDescent="0.55000000000000004">
      <c r="A81" s="64"/>
      <c r="B81" s="38" t="s">
        <v>79</v>
      </c>
      <c r="C81" s="63" t="str">
        <f>CONCATENATE("The ",C8," alcohol concentration is 0.00 grams of alcohol per 100 milliliters, as defined by NCGS 20-4.01 (1b).  ",IF(AND(B20="",E20="",C9&lt;&gt;"acetone"),C86,CHAR(10)&amp;CHAR(10)))</f>
        <v>The blood alcohol concentration is 0.00 grams of alcohol per 100 milliliters, as defined by NCGS 20-4.01 (1b).    (Analysis performed using HS-GC.)</v>
      </c>
    </row>
    <row r="82" spans="1:9" hidden="1" x14ac:dyDescent="0.55000000000000004">
      <c r="A82" s="64"/>
      <c r="B82" s="38" t="s">
        <v>80</v>
      </c>
      <c r="C82" s="63" t="str">
        <f>IFERROR(IF(AND(SUM(J11:J14)=0,MAX(D67:D70)&gt;D76),"",IF(C8="serum",CONCATENATE("The blood ",C9," concentration is ",TEXT(F74,"0.00")," grams of alcohol per 100 milliliters, as defined by NCGS 20-4.01 (1b).  The reported blood alcohol concentration is a calculated value resulting from a converted serum alcohol concentration.  The measured serum ",C9," concentration is ",TEXT(TRUNC(D72,3),"0.000")," +/- ",IF(INT(D72*D76*10000)&lt;5,"0.001",TEXT(D72*D76,"0.000"))," grams of alcohol per 100 milliliters, at a coverage probability of 99.7%.",IF(AND(B20="",E20=""),C86,CHAR(10)&amp;CHAR(10))),"")),"")</f>
        <v/>
      </c>
    </row>
    <row r="83" spans="1:9" hidden="1" x14ac:dyDescent="0.55000000000000004">
      <c r="A83" s="64"/>
      <c r="B83" s="38" t="s">
        <v>81</v>
      </c>
      <c r="C83" s="63" t="str">
        <f>IFERROR(IF(AND(SUM(J11:J14)=0,MAX(D67:D70)&gt;D76,SUM(K11:K14)=4,M30&lt;&gt;""),CONCATENATE("The ",C8," ",C9," concentration is ",TEXT(INT(M30*100)/100,"0.00")," grams of alcohol per 100 milliliters, as defined by NCGS 20-4.01 (1b)."),IF(AND(SUM(J11:J14)=0,MAX(D67:D70)&gt;D76),"",CONCATENATE("The ",C8," ",C9," concentration is ",TEXT(D74,"0.00")," grams of alcohol per 100 milliliters, as defined by NCGS 20-4.01 (1b).","  The measured ",C8," ",C9," concentration is ",TEXT(TRUNC(D72,3),"0.000")," +/- ",IF(INT(D72*D76*10000)&lt;5,"0.001",TEXT(D72*D76,"0.000"))," grams of alcohol per 100 milliliters, at a coverage probability of 99.7%.  ",IF(AND(B20="",E20=""),C86,CHAR(10)&amp;CHAR(10))))),"")</f>
        <v/>
      </c>
    </row>
    <row r="84" spans="1:9" hidden="1" x14ac:dyDescent="0.55000000000000004">
      <c r="A84" s="64"/>
      <c r="B84" s="38" t="s">
        <v>83</v>
      </c>
      <c r="C84" s="63" t="str">
        <f>CONCATENATE("Analysis confirmed the presence of the following substance: ",B20,".  ",CHAR(10),CHAR(10))</f>
        <v xml:space="preserve">Analysis confirmed the presence of the following substance: .  
</v>
      </c>
    </row>
    <row r="85" spans="1:9" hidden="1" x14ac:dyDescent="0.55000000000000004">
      <c r="A85" s="64"/>
      <c r="B85" s="67" t="s">
        <v>84</v>
      </c>
      <c r="C85" s="54" t="str">
        <f>CONCATENATE("Analysis did not confirm the presence of the following: ",E20,".  ",CHAR(10),CHAR(10))</f>
        <v xml:space="preserve">Analysis did not confirm the presence of the following: .  
</v>
      </c>
    </row>
    <row r="86" spans="1:9" hidden="1" x14ac:dyDescent="0.55000000000000004">
      <c r="A86" s="64"/>
      <c r="B86" s="78" t="s">
        <v>90</v>
      </c>
      <c r="C86" s="101" t="s">
        <v>111</v>
      </c>
    </row>
    <row r="87" spans="1:9" hidden="1" x14ac:dyDescent="0.55000000000000004"/>
    <row r="88" spans="1:9" hidden="1" x14ac:dyDescent="0.55000000000000004"/>
    <row r="89" spans="1:9" hidden="1" x14ac:dyDescent="0.55000000000000004">
      <c r="B89" s="38" t="s">
        <v>100</v>
      </c>
      <c r="E89" s="90"/>
    </row>
    <row r="90" spans="1:9" hidden="1" x14ac:dyDescent="0.55000000000000004">
      <c r="B90" s="159" t="str">
        <f>CONCATENATE(IF(AND(C8&lt;&gt;"serum",C9="acetone"),"- "&amp;C80,""),IF(OR(C17="x",AND(C9&lt;&gt;"acetone",SUM(J11:J14)&gt;0)),"- "&amp;C81,""),IF(AND(SUM(K11:K14)&gt;1,C8&lt;&gt;"serum",C9&lt;&gt;"acetone",C17&lt;&gt;"x",SUM(J11:J14)=0),"- "&amp;C83,""),IF(AND(C8="serum",C17&lt;&gt;"x",SUM(J11:J14)=0),"- "&amp;C82,""),IF(B20&lt;&gt;"","- "&amp;C84,""),IF(E20&lt;&gt;"","- "&amp;C85,""),IF(OR(B20&lt;&gt;"",E20&lt;&gt;"",AND(C9="acetone",C8&lt;&gt;"serum")),C86,""))</f>
        <v/>
      </c>
      <c r="C90" s="160"/>
      <c r="D90" s="160"/>
      <c r="E90" s="160"/>
      <c r="F90" s="160"/>
      <c r="G90" s="160"/>
      <c r="H90" s="160"/>
      <c r="I90" s="161"/>
    </row>
    <row r="91" spans="1:9" hidden="1" x14ac:dyDescent="0.55000000000000004">
      <c r="B91" s="162"/>
      <c r="C91" s="163"/>
      <c r="D91" s="163"/>
      <c r="E91" s="163"/>
      <c r="F91" s="163"/>
      <c r="G91" s="163"/>
      <c r="H91" s="163"/>
      <c r="I91" s="164"/>
    </row>
    <row r="92" spans="1:9" hidden="1" x14ac:dyDescent="0.55000000000000004">
      <c r="B92" s="162"/>
      <c r="C92" s="163"/>
      <c r="D92" s="163"/>
      <c r="E92" s="163"/>
      <c r="F92" s="163"/>
      <c r="G92" s="163"/>
      <c r="H92" s="163"/>
      <c r="I92" s="164"/>
    </row>
    <row r="93" spans="1:9" hidden="1" x14ac:dyDescent="0.55000000000000004">
      <c r="B93" s="162"/>
      <c r="C93" s="163"/>
      <c r="D93" s="163"/>
      <c r="E93" s="163"/>
      <c r="F93" s="163"/>
      <c r="G93" s="163"/>
      <c r="H93" s="163"/>
      <c r="I93" s="164"/>
    </row>
    <row r="94" spans="1:9" hidden="1" x14ac:dyDescent="0.55000000000000004">
      <c r="B94" s="162"/>
      <c r="C94" s="163"/>
      <c r="D94" s="163"/>
      <c r="E94" s="163"/>
      <c r="F94" s="163"/>
      <c r="G94" s="163"/>
      <c r="H94" s="163"/>
      <c r="I94" s="164"/>
    </row>
    <row r="95" spans="1:9" hidden="1" x14ac:dyDescent="0.55000000000000004">
      <c r="B95" s="162"/>
      <c r="C95" s="163"/>
      <c r="D95" s="163"/>
      <c r="E95" s="163"/>
      <c r="F95" s="163"/>
      <c r="G95" s="163"/>
      <c r="H95" s="163"/>
      <c r="I95" s="164"/>
    </row>
    <row r="96" spans="1:9" hidden="1" x14ac:dyDescent="0.55000000000000004">
      <c r="B96" s="162"/>
      <c r="C96" s="163"/>
      <c r="D96" s="163"/>
      <c r="E96" s="163"/>
      <c r="F96" s="163"/>
      <c r="G96" s="163"/>
      <c r="H96" s="163"/>
      <c r="I96" s="164"/>
    </row>
    <row r="97" spans="2:9" hidden="1" x14ac:dyDescent="0.55000000000000004">
      <c r="B97" s="162"/>
      <c r="C97" s="163"/>
      <c r="D97" s="163"/>
      <c r="E97" s="163"/>
      <c r="F97" s="163"/>
      <c r="G97" s="163"/>
      <c r="H97" s="163"/>
      <c r="I97" s="164"/>
    </row>
    <row r="98" spans="2:9" hidden="1" x14ac:dyDescent="0.55000000000000004">
      <c r="B98" s="162"/>
      <c r="C98" s="163"/>
      <c r="D98" s="163"/>
      <c r="E98" s="163"/>
      <c r="F98" s="163"/>
      <c r="G98" s="163"/>
      <c r="H98" s="163"/>
      <c r="I98" s="164"/>
    </row>
    <row r="99" spans="2:9" hidden="1" x14ac:dyDescent="0.55000000000000004">
      <c r="B99" s="165"/>
      <c r="C99" s="166"/>
      <c r="D99" s="166"/>
      <c r="E99" s="166"/>
      <c r="F99" s="166"/>
      <c r="G99" s="166"/>
      <c r="H99" s="166"/>
      <c r="I99" s="167"/>
    </row>
    <row r="100" spans="2:9" hidden="1" x14ac:dyDescent="0.55000000000000004"/>
  </sheetData>
  <sheetProtection algorithmName="SHA-512" hashValue="QzOOM7GxJvLKrb5fPLdxHtxAyvqRA3f8DsWEvmcBzAxuUjKononFMlsWIqTodcESsBv7ODoj9Mr2/Q6h/UqVGw==" saltValue="dkcH2OhCiYaT3CG/IRVaWg==" spinCount="100000" sheet="1" objects="1" scenarios="1"/>
  <mergeCells count="29">
    <mergeCell ref="B1:F1"/>
    <mergeCell ref="E4:F4"/>
    <mergeCell ref="E5:F5"/>
    <mergeCell ref="N7:P7"/>
    <mergeCell ref="F8:F16"/>
    <mergeCell ref="G8:I8"/>
    <mergeCell ref="N8:P8"/>
    <mergeCell ref="G9:I9"/>
    <mergeCell ref="G10:I10"/>
    <mergeCell ref="G11:I11"/>
    <mergeCell ref="B27:I27"/>
    <mergeCell ref="P11:P22"/>
    <mergeCell ref="G12:I12"/>
    <mergeCell ref="G13:I13"/>
    <mergeCell ref="G14:I14"/>
    <mergeCell ref="G15:I15"/>
    <mergeCell ref="G16:I16"/>
    <mergeCell ref="E19:H19"/>
    <mergeCell ref="B20:C20"/>
    <mergeCell ref="E20:H20"/>
    <mergeCell ref="B23:I24"/>
    <mergeCell ref="N23:P23"/>
    <mergeCell ref="O25:P26"/>
    <mergeCell ref="N28:P28"/>
    <mergeCell ref="B30:I38"/>
    <mergeCell ref="B41:I55"/>
    <mergeCell ref="C76:C77"/>
    <mergeCell ref="B90:I99"/>
    <mergeCell ref="N30:P31"/>
  </mergeCells>
  <conditionalFormatting sqref="C67:C70">
    <cfRule type="expression" dxfId="449" priority="8">
      <formula>ABS(C11-$D$72)&gt;$D$77</formula>
    </cfRule>
  </conditionalFormatting>
  <conditionalFormatting sqref="B26">
    <cfRule type="expression" dxfId="448" priority="9">
      <formula>B27=""</formula>
    </cfRule>
  </conditionalFormatting>
  <conditionalFormatting sqref="B4">
    <cfRule type="expression" dxfId="447" priority="7">
      <formula>$B$5=""</formula>
    </cfRule>
  </conditionalFormatting>
  <conditionalFormatting sqref="C4">
    <cfRule type="expression" dxfId="446" priority="6">
      <formula>$C$5=""</formula>
    </cfRule>
  </conditionalFormatting>
  <conditionalFormatting sqref="E4:F4">
    <cfRule type="expression" dxfId="445" priority="5">
      <formula>$E$5=""</formula>
    </cfRule>
  </conditionalFormatting>
  <conditionalFormatting sqref="H4">
    <cfRule type="expression" dxfId="444" priority="4">
      <formula>$H$5=""</formula>
    </cfRule>
  </conditionalFormatting>
  <conditionalFormatting sqref="C8">
    <cfRule type="expression" dxfId="443" priority="3">
      <formula>$C$8&lt;&gt;"blood"</formula>
    </cfRule>
  </conditionalFormatting>
  <conditionalFormatting sqref="C9">
    <cfRule type="expression" dxfId="442" priority="2">
      <formula>$C$9&lt;&gt;"ethanol"</formula>
    </cfRule>
  </conditionalFormatting>
  <conditionalFormatting sqref="M30">
    <cfRule type="expression" dxfId="441" priority="1">
      <formula>N30&lt;&gt;""</formula>
    </cfRule>
  </conditionalFormatting>
  <conditionalFormatting sqref="G9:G12">
    <cfRule type="expression" dxfId="440" priority="94">
      <formula>AND(SUM(J$11:J$14)=0,D67&gt;$D$76)</formula>
    </cfRule>
  </conditionalFormatting>
  <dataValidations count="8">
    <dataValidation type="list" errorStyle="warning" allowBlank="1" showErrorMessage="1" errorTitle="Custom entry" error="You have customized this field." sqref="B27:I27" xr:uid="{00000000-0002-0000-1500-000000000000}">
      <formula1>dispositions</formula1>
    </dataValidation>
    <dataValidation type="textLength" errorStyle="warning" operator="equal" allowBlank="1" showInputMessage="1" showErrorMessage="1" errorTitle="Case Number Length Error?" error="The length of the case number should be 10 characters." sqref="B5" xr:uid="{00000000-0002-0000-1500-000001000000}">
      <formula1>10</formula1>
    </dataValidation>
    <dataValidation type="list" errorStyle="warning" allowBlank="1" showInputMessage="1" showErrorMessage="1" errorTitle="Custom Entry" error="You have entered a selection not in the drop-down list.  " sqref="E20" xr:uid="{00000000-0002-0000-1500-000002000000}">
      <formula1>othervolid</formula1>
    </dataValidation>
    <dataValidation type="list" errorStyle="warning" allowBlank="1" showErrorMessage="1" errorTitle="Custom entry" error="You have customized this field." sqref="B23:I24" xr:uid="{00000000-0002-0000-1500-000003000000}">
      <formula1>statements</formula1>
    </dataValidation>
    <dataValidation type="list" allowBlank="1" showInputMessage="1" showErrorMessage="1" sqref="C8" xr:uid="{00000000-0002-0000-1500-000004000000}">
      <formula1>matrix_list</formula1>
    </dataValidation>
    <dataValidation type="list" errorStyle="warning" allowBlank="1" showInputMessage="1" showErrorMessage="1" errorTitle="Custom Entry" error="You have entered a name not in the drop-down list." sqref="H5" xr:uid="{00000000-0002-0000-1500-000005000000}">
      <formula1>analyst_list</formula1>
    </dataValidation>
    <dataValidation type="list" errorStyle="warning" allowBlank="1" showInputMessage="1" showErrorMessage="1" errorTitle="custom entry" error="You have entered a selection not in the drop-down list.  " sqref="B20:C20" xr:uid="{00000000-0002-0000-1500-000006000000}">
      <formula1>othervolid</formula1>
    </dataValidation>
    <dataValidation type="list" allowBlank="1" showInputMessage="1" showErrorMessage="1" sqref="C17" xr:uid="{00000000-0002-0000-1500-000007000000}">
      <formula1>applies</formula1>
    </dataValidation>
  </dataValidations>
  <pageMargins left="0.7" right="0.7" top="0.75" bottom="0.75" header="0.3" footer="0.3"/>
  <pageSetup scale="68" orientation="portrait" horizontalDpi="300" verticalDpi="300" r:id="rId1"/>
  <ignoredErrors>
    <ignoredError sqref="E5 H5 B5:C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31" r:id="rId4" name="Button 3">
              <controlPr defaultSize="0" print="0" autoFill="0" autoPict="0" macro="[0]!ThisWorkbook.GeneratePDF">
                <anchor moveWithCells="1">
                  <from>
                    <xdr:col>8</xdr:col>
                    <xdr:colOff>1123950</xdr:colOff>
                    <xdr:row>3</xdr:row>
                    <xdr:rowOff>11430</xdr:rowOff>
                  </from>
                  <to>
                    <xdr:col>11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500-000008000000}">
          <x14:formula1>
            <xm:f>Ranges!$G$9:$G$12</xm:f>
          </x14:formula1>
          <xm:sqref>C9</xm:sqref>
        </x14:dataValidation>
        <x14:dataValidation type="date" errorStyle="information" operator="lessThan" allowBlank="1" showErrorMessage="1" errorTitle="Uncertainty Update Due" error="The uncertainty values used in this form are due to be updated.  Please ensure you are using the most recent form." xr:uid="{00000000-0002-0000-1500-000009000000}">
          <x14:formula1>
            <xm:f>Ranges!G14+Ranges!G16</xm:f>
          </x14:formula1>
          <xm:sqref>E5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4">
    <pageSetUpPr fitToPage="1"/>
  </sheetPr>
  <dimension ref="A1:Q100"/>
  <sheetViews>
    <sheetView showGridLines="0" zoomScaleNormal="100" workbookViewId="0">
      <selection activeCell="C11" sqref="C11"/>
    </sheetView>
  </sheetViews>
  <sheetFormatPr defaultColWidth="9.15625" defaultRowHeight="14.4" x14ac:dyDescent="0.55000000000000004"/>
  <cols>
    <col min="1" max="1" width="1.83984375" style="38" customWidth="1"/>
    <col min="2" max="2" width="20.83984375" style="38" customWidth="1"/>
    <col min="3" max="3" width="12" style="38" bestFit="1" customWidth="1"/>
    <col min="4" max="4" width="11" style="38" customWidth="1"/>
    <col min="5" max="5" width="9.578125" style="38" customWidth="1"/>
    <col min="6" max="6" width="7.15625" style="38" customWidth="1"/>
    <col min="7" max="7" width="7.68359375" style="38" customWidth="1"/>
    <col min="8" max="8" width="25.68359375" style="38" customWidth="1"/>
    <col min="9" max="9" width="38.578125" style="38" customWidth="1"/>
    <col min="10" max="10" width="15.83984375" style="38" hidden="1" customWidth="1"/>
    <col min="11" max="11" width="22.41796875" style="38" hidden="1" customWidth="1"/>
    <col min="12" max="12" width="5" style="38" customWidth="1"/>
    <col min="13" max="13" width="7.41796875" style="38" customWidth="1"/>
    <col min="14" max="14" width="2.26171875" style="38" customWidth="1"/>
    <col min="15" max="15" width="2" style="38" customWidth="1"/>
    <col min="16" max="16" width="88.15625" style="38" customWidth="1"/>
    <col min="17" max="16384" width="9.15625" style="38"/>
  </cols>
  <sheetData>
    <row r="1" spans="2:17" ht="15" customHeight="1" x14ac:dyDescent="0.55000000000000004">
      <c r="B1" s="132" t="str">
        <f>'1'!B1</f>
        <v>Body Fluid Alcohol Concentration and Volatiles Reporting Form</v>
      </c>
      <c r="C1" s="133"/>
      <c r="D1" s="133"/>
      <c r="E1" s="133"/>
      <c r="F1" s="133"/>
      <c r="G1" s="79"/>
      <c r="H1" s="79"/>
      <c r="I1" s="93" t="str">
        <f>'1'!I1</f>
        <v>Version 2</v>
      </c>
      <c r="J1" s="44" t="s">
        <v>40</v>
      </c>
      <c r="K1" s="44" t="s">
        <v>40</v>
      </c>
      <c r="L1" s="44"/>
    </row>
    <row r="2" spans="2:17" ht="15" customHeight="1" x14ac:dyDescent="0.55000000000000004">
      <c r="B2" s="80" t="str">
        <f>'1'!B2</f>
        <v>NCSCL - Toxicology Section</v>
      </c>
      <c r="C2" s="11"/>
      <c r="D2" s="11"/>
      <c r="E2" s="11"/>
      <c r="F2" s="11"/>
      <c r="G2" s="11"/>
      <c r="H2" s="11"/>
      <c r="I2" s="94" t="str">
        <f>'1'!I2</f>
        <v>Effective Date: 11/14/2019</v>
      </c>
      <c r="J2" s="44"/>
      <c r="K2" s="44"/>
      <c r="L2" s="44"/>
      <c r="N2" s="100"/>
    </row>
    <row r="3" spans="2:17" ht="15" customHeight="1" x14ac:dyDescent="0.55000000000000004">
      <c r="D3" s="41"/>
      <c r="O3" s="95" t="s">
        <v>88</v>
      </c>
    </row>
    <row r="4" spans="2:17" ht="15" customHeight="1" x14ac:dyDescent="0.55000000000000004">
      <c r="B4" s="124" t="s">
        <v>37</v>
      </c>
      <c r="C4" s="124" t="s">
        <v>38</v>
      </c>
      <c r="E4" s="138" t="s">
        <v>94</v>
      </c>
      <c r="F4" s="138"/>
      <c r="H4" s="118" t="s">
        <v>44</v>
      </c>
      <c r="J4" s="92"/>
      <c r="O4" s="95"/>
      <c r="P4" s="110" t="s">
        <v>113</v>
      </c>
    </row>
    <row r="5" spans="2:17" ht="15" customHeight="1" x14ac:dyDescent="0.55000000000000004">
      <c r="B5" s="120" t="str">
        <f>IF('Sample list'!B27="","",'Sample list'!B27)</f>
        <v/>
      </c>
      <c r="C5" s="120" t="str">
        <f>IF('Sample list'!C27="","",'Sample list'!C27)</f>
        <v/>
      </c>
      <c r="E5" s="136" t="str">
        <f>IF('1'!E5="","",'1'!E5)</f>
        <v/>
      </c>
      <c r="F5" s="137"/>
      <c r="H5" s="83" t="str">
        <f>IF('1'!H5="","",'1'!H5)</f>
        <v/>
      </c>
      <c r="O5" s="38" t="s">
        <v>88</v>
      </c>
      <c r="P5" s="37" t="str">
        <f>B41</f>
        <v/>
      </c>
    </row>
    <row r="6" spans="2:17" ht="15" customHeight="1" x14ac:dyDescent="0.55000000000000004"/>
    <row r="7" spans="2:17" ht="15" customHeight="1" thickBot="1" x14ac:dyDescent="0.6">
      <c r="N7" s="135" t="s">
        <v>96</v>
      </c>
      <c r="O7" s="135"/>
      <c r="P7" s="135"/>
    </row>
    <row r="8" spans="2:17" ht="15" customHeight="1" x14ac:dyDescent="0.55000000000000004">
      <c r="B8" s="71" t="s">
        <v>92</v>
      </c>
      <c r="C8" s="81" t="s">
        <v>71</v>
      </c>
      <c r="F8" s="141" t="s">
        <v>86</v>
      </c>
      <c r="G8" s="139" t="str">
        <f>CONCATENATE("The measured ",C9," values are:")</f>
        <v>The measured ethanol values are:</v>
      </c>
      <c r="H8" s="140"/>
      <c r="I8" s="140"/>
      <c r="M8" s="64"/>
      <c r="N8" s="134" t="s">
        <v>97</v>
      </c>
      <c r="O8" s="134"/>
      <c r="P8" s="134"/>
      <c r="Q8" s="40"/>
    </row>
    <row r="9" spans="2:17" ht="15" customHeight="1" x14ac:dyDescent="0.55000000000000004">
      <c r="B9" s="72" t="s">
        <v>93</v>
      </c>
      <c r="C9" s="82" t="s">
        <v>5</v>
      </c>
      <c r="F9" s="141"/>
      <c r="G9" s="142" t="str">
        <f>IF(C11="","",IF(C11=0,"0.0000  g/dl",CONCATENATE(TEXT(C11,"0.0000"),"  g/dl",IF(AND(SUM(J$11:J$14)=0,D67&gt;$D$76),CONCATENATE("  (&gt;",$D$76*100,"% deviation from the average)"),""),IF(C11*10000-INT(C11*10000)&gt;0.0001,"    (THIS VALUE CONTAINS MORE DECIMAL PLACES THAN DISPLAYED)",""))))</f>
        <v/>
      </c>
      <c r="H9" s="143"/>
      <c r="I9" s="143"/>
      <c r="M9" s="64"/>
      <c r="N9" s="105"/>
      <c r="O9" s="89"/>
      <c r="P9" s="106"/>
      <c r="Q9" s="40"/>
    </row>
    <row r="10" spans="2:17" ht="15" customHeight="1" x14ac:dyDescent="0.55000000000000004">
      <c r="B10" s="72"/>
      <c r="C10" s="73"/>
      <c r="D10" s="69"/>
      <c r="F10" s="141"/>
      <c r="G10" s="142" t="str">
        <f>IF(C12="","",IF(C12=0,"0.0000  g/dl",CONCATENATE(TEXT(C12,"0.0000"),"  g/dl",IF(AND(SUM(J$11:J$14)=0,D68&gt;$D$76),CONCATENATE("  (&gt;",$D$76*100,"% deviation from the average)"),""),IF(C12*10000-INT(C12*10000)&gt;0.0001,"    (THIS VALUE CONTAINS MORE DECIMAL PLACES THAN DISPLAYED)",""))))</f>
        <v/>
      </c>
      <c r="H10" s="143"/>
      <c r="I10" s="143"/>
      <c r="J10" s="38" t="s">
        <v>39</v>
      </c>
      <c r="K10" s="43" t="s">
        <v>75</v>
      </c>
      <c r="L10" s="43"/>
      <c r="M10" s="64"/>
      <c r="N10" s="7"/>
      <c r="O10" s="89" t="str">
        <f>"Item "&amp;C5&amp;":"</f>
        <v>Item :</v>
      </c>
      <c r="P10" s="89"/>
      <c r="Q10" s="40"/>
    </row>
    <row r="11" spans="2:17" ht="15" customHeight="1" x14ac:dyDescent="0.55000000000000004">
      <c r="B11" s="74" t="s">
        <v>74</v>
      </c>
      <c r="C11" s="84"/>
      <c r="D11" s="2" t="str">
        <f>IF(LEN(C11)&gt;6,"re-enter",IF(C11&gt;0.5,"HI cal",""))</f>
        <v/>
      </c>
      <c r="F11" s="141"/>
      <c r="G11" s="142" t="str">
        <f>IF(C13="","",IF(C13=0,"0.0000  g/dl",CONCATENATE(TEXT(C13,"0.0000"),"  g/dl",IF(AND(SUM(J$11:J$14)=0,D69&gt;$D$76),CONCATENATE("  (&gt;",$D$76*100,"% deviation from the average)"),""),IF(C13*10000-INT(C13*10000)&gt;0.0001,"    (THIS VALUE CONTAINS MORE DECIMAL PLACES THAN DISPLAYED)",""))))</f>
        <v/>
      </c>
      <c r="H11" s="143"/>
      <c r="I11" s="143"/>
      <c r="J11" s="54">
        <f>IF(C11="",0,IF(C11&lt;0.01,1,0))</f>
        <v>0</v>
      </c>
      <c r="K11" s="43">
        <f>IF(C11&lt;&gt;"",1,0)</f>
        <v>0</v>
      </c>
      <c r="L11" s="43"/>
      <c r="M11" s="64"/>
      <c r="N11" s="88"/>
      <c r="O11" s="91"/>
      <c r="P11" s="151" t="str">
        <f>CONCATENATE(IF(B90="","",B90&amp;CHAR(10)&amp;CHAR(10)),IF(B23="","","- "&amp;B23))</f>
        <v/>
      </c>
      <c r="Q11" s="40"/>
    </row>
    <row r="12" spans="2:17" ht="15" customHeight="1" x14ac:dyDescent="0.55000000000000004">
      <c r="B12" s="72"/>
      <c r="C12" s="84"/>
      <c r="D12" s="2" t="str">
        <f>IF(LEN(C12)&gt;6,"re-enter",IF(C12&gt;0.5,"HI cal",""))</f>
        <v/>
      </c>
      <c r="F12" s="141"/>
      <c r="G12" s="142" t="str">
        <f>IF(C14="","",IF(C14=0,"0.0000  g/dl",CONCATENATE(TEXT(C14,"0.0000"),"  g/dl",IF(AND(SUM(J$11:J$14)=0,D70&gt;$D$76),CONCATENATE("  (&gt;",$D$76*100,"% deviation from the average)"),""),IF(C14*10000-INT(C14*10000)&gt;0.0001,"    (THIS VALUE CONTAINS MORE DECIMAL PLACES THAN DISPLAYED)",""))))</f>
        <v/>
      </c>
      <c r="H12" s="143"/>
      <c r="I12" s="143"/>
      <c r="J12" s="54">
        <f>IF(C12="",0,IF(C12&lt;0.01,1,0))</f>
        <v>0</v>
      </c>
      <c r="K12" s="43">
        <f>IF(C12&lt;&gt;"",1,0)</f>
        <v>0</v>
      </c>
      <c r="L12" s="43"/>
      <c r="M12" s="64"/>
      <c r="N12" s="88"/>
      <c r="O12" s="88"/>
      <c r="P12" s="151"/>
      <c r="Q12" s="40"/>
    </row>
    <row r="13" spans="2:17" ht="15" customHeight="1" x14ac:dyDescent="0.55000000000000004">
      <c r="B13" s="72"/>
      <c r="C13" s="84"/>
      <c r="D13" s="2" t="str">
        <f>IF(LEN(C13)&gt;6,"re-enter",IF(C13&gt;0.5,"HI cal",""))</f>
        <v/>
      </c>
      <c r="F13" s="141"/>
      <c r="G13" s="139" t="str">
        <f>IF(MIN(C11:C14)&lt;0.01,"",CONCATENATE("The average of the four values is  ",TEXT(D72,"0.000000")," g/dl."))</f>
        <v/>
      </c>
      <c r="H13" s="140"/>
      <c r="I13" s="140"/>
      <c r="J13" s="54">
        <f>IF(C13="",0,IF(C13&lt;0.01,1,0))</f>
        <v>0</v>
      </c>
      <c r="K13" s="43">
        <f>IF(C13&lt;&gt;"",1,0)</f>
        <v>0</v>
      </c>
      <c r="L13" s="43"/>
      <c r="M13" s="64"/>
      <c r="N13" s="88"/>
      <c r="O13" s="88"/>
      <c r="P13" s="151"/>
      <c r="Q13" s="40"/>
    </row>
    <row r="14" spans="2:17" ht="15" customHeight="1" thickBot="1" x14ac:dyDescent="0.6">
      <c r="B14" s="75"/>
      <c r="C14" s="85"/>
      <c r="D14" s="2" t="str">
        <f>IF(LEN(C14)&gt;6,"re-enter",IF(C14&gt;0.5,"HI cal",""))</f>
        <v/>
      </c>
      <c r="F14" s="141"/>
      <c r="G14" s="144" t="str">
        <f>IF(MIN(C11:C14)&lt;0.01,"",CONCATENATE("The ",D76*100,"% uncertainty is +/- ", TEXT(D77,"0.0000000"), " g/dl, at a 99.73 % level of confidence (k=3)."))</f>
        <v/>
      </c>
      <c r="H14" s="145"/>
      <c r="I14" s="145"/>
      <c r="J14" s="54">
        <f>IF(C14="",0,IF(C14&lt;0.01,1,0))</f>
        <v>0</v>
      </c>
      <c r="K14" s="43">
        <f>IF(C14&lt;&gt;"",1,0)</f>
        <v>0</v>
      </c>
      <c r="L14" s="43"/>
      <c r="M14" s="64"/>
      <c r="N14" s="88"/>
      <c r="O14" s="88"/>
      <c r="P14" s="151"/>
      <c r="Q14" s="40"/>
    </row>
    <row r="15" spans="2:17" x14ac:dyDescent="0.55000000000000004">
      <c r="B15" s="117"/>
      <c r="F15" s="141"/>
      <c r="G15" s="146" t="str">
        <f>IF(OR(MIN(C11:C14)&lt;0.01,SUM(K11:K14)&lt;&gt;4),"",IF(AND(MAX(D67:D70)&gt;D76,M30=""),"",IF(AND(MAX(D67:D70)&gt;D76,M30&lt;&gt;""),"The lowest value was used for reporting.",CONCATENATE("The ",IF(C8="serum","serum converted, ",""),"truncated average for reporting is ",IF(C8="serum",TEXT(F74,"0.00"),TEXT(D74,"0.00")),"  g/dl."))))</f>
        <v/>
      </c>
      <c r="H15" s="147"/>
      <c r="I15" s="147"/>
      <c r="J15" s="54"/>
      <c r="M15" s="64"/>
      <c r="N15" s="88"/>
      <c r="O15" s="91"/>
      <c r="P15" s="151"/>
      <c r="Q15" s="40"/>
    </row>
    <row r="16" spans="2:17" x14ac:dyDescent="0.55000000000000004">
      <c r="B16" s="117"/>
      <c r="C16" s="70" t="str">
        <f>IF(AND(C9&lt;&gt;"acetone",C17="x",SUM(K11:K14)&gt;0,SUM(J11:J14)=0),"'No alcohol' selected below conflicts with entered results!","")</f>
        <v/>
      </c>
      <c r="F16" s="141"/>
      <c r="G16" s="144" t="str">
        <f>IF(C8="serum",CONCATENATE("The serum to whole blood conversion calculation is:  ",TEXT(D72,"0.000000")," g/dl / 1.18 = ",TEXT(F72,"0.000000")," g/dl."),"")</f>
        <v/>
      </c>
      <c r="H16" s="145"/>
      <c r="I16" s="145"/>
      <c r="J16" s="54"/>
      <c r="M16" s="64"/>
      <c r="N16" s="88"/>
      <c r="O16" s="7"/>
      <c r="P16" s="151"/>
      <c r="Q16" s="40"/>
    </row>
    <row r="17" spans="2:17" x14ac:dyDescent="0.55000000000000004">
      <c r="B17" s="68" t="s">
        <v>42</v>
      </c>
      <c r="C17" s="86"/>
      <c r="D17" s="60" t="s">
        <v>43</v>
      </c>
      <c r="F17" s="98"/>
      <c r="M17" s="64"/>
      <c r="N17" s="7"/>
      <c r="O17" s="7"/>
      <c r="P17" s="151"/>
      <c r="Q17" s="40"/>
    </row>
    <row r="18" spans="2:17" x14ac:dyDescent="0.55000000000000004">
      <c r="M18" s="64"/>
      <c r="N18" s="7"/>
      <c r="O18" s="123"/>
      <c r="P18" s="151"/>
      <c r="Q18" s="40"/>
    </row>
    <row r="19" spans="2:17" x14ac:dyDescent="0.55000000000000004">
      <c r="B19" s="59" t="s">
        <v>85</v>
      </c>
      <c r="C19" s="38" t="str">
        <f>IFERROR(IF(B20="","",IF(VLOOKUP(B20,othervolid,1)=B20,"","+")),"+")</f>
        <v/>
      </c>
      <c r="E19" s="148" t="s">
        <v>82</v>
      </c>
      <c r="F19" s="148"/>
      <c r="G19" s="148"/>
      <c r="H19" s="148"/>
      <c r="I19" s="38" t="str">
        <f>IFERROR(IF(E20="","",IF(VLOOKUP(E20,othervolid,1)=E20,"","+")),"+")</f>
        <v/>
      </c>
      <c r="M19" s="64"/>
      <c r="N19" s="7"/>
      <c r="O19" s="7"/>
      <c r="P19" s="151"/>
      <c r="Q19" s="40"/>
    </row>
    <row r="20" spans="2:17" ht="15" customHeight="1" x14ac:dyDescent="0.55000000000000004">
      <c r="B20" s="158"/>
      <c r="C20" s="158"/>
      <c r="E20" s="171"/>
      <c r="F20" s="172"/>
      <c r="G20" s="172"/>
      <c r="H20" s="173"/>
      <c r="M20" s="64"/>
      <c r="N20" s="88"/>
      <c r="O20" s="7"/>
      <c r="P20" s="151"/>
      <c r="Q20" s="40"/>
    </row>
    <row r="21" spans="2:17" x14ac:dyDescent="0.55000000000000004">
      <c r="D21" s="99" t="str">
        <f>IF(AND(B20=E20,B20&lt;&gt;""),"The two entries above conflict with eachother!","")</f>
        <v/>
      </c>
      <c r="M21" s="64"/>
      <c r="N21" s="88"/>
      <c r="O21" s="7"/>
      <c r="P21" s="151"/>
      <c r="Q21" s="40"/>
    </row>
    <row r="22" spans="2:17" ht="15" customHeight="1" x14ac:dyDescent="0.55000000000000004">
      <c r="B22" s="38" t="s">
        <v>101</v>
      </c>
      <c r="E22" s="38" t="str">
        <f>IFERROR(IF(B23="","",IF(VLOOKUP(B23,statements_alpha,1)=B23,"","+")),"+")</f>
        <v/>
      </c>
      <c r="F22" s="39"/>
      <c r="G22" s="58"/>
      <c r="H22" s="58"/>
      <c r="I22" s="58"/>
      <c r="M22" s="64"/>
      <c r="N22" s="7"/>
      <c r="O22" s="7"/>
      <c r="P22" s="151"/>
      <c r="Q22" s="40"/>
    </row>
    <row r="23" spans="2:17" ht="15" customHeight="1" x14ac:dyDescent="0.55000000000000004">
      <c r="B23" s="152"/>
      <c r="C23" s="153"/>
      <c r="D23" s="153"/>
      <c r="E23" s="153"/>
      <c r="F23" s="153"/>
      <c r="G23" s="153"/>
      <c r="H23" s="153"/>
      <c r="I23" s="154"/>
      <c r="M23" s="64"/>
      <c r="N23" s="149" t="s">
        <v>98</v>
      </c>
      <c r="O23" s="134"/>
      <c r="P23" s="150"/>
      <c r="Q23" s="40"/>
    </row>
    <row r="24" spans="2:17" x14ac:dyDescent="0.55000000000000004">
      <c r="B24" s="155"/>
      <c r="C24" s="156"/>
      <c r="D24" s="156"/>
      <c r="E24" s="156"/>
      <c r="F24" s="156"/>
      <c r="G24" s="156"/>
      <c r="H24" s="156"/>
      <c r="I24" s="157"/>
      <c r="M24" s="64"/>
      <c r="N24" s="107"/>
      <c r="O24" s="108"/>
      <c r="P24" s="109"/>
      <c r="Q24" s="40"/>
    </row>
    <row r="25" spans="2:17" x14ac:dyDescent="0.55000000000000004">
      <c r="F25" s="7"/>
      <c r="G25" s="58"/>
      <c r="H25" s="58"/>
      <c r="I25" s="58"/>
      <c r="M25" s="64"/>
      <c r="N25" s="7"/>
      <c r="O25" s="177" t="str">
        <f>IF(B27="","",RIGHT(B27,LEN(B27)-48))</f>
        <v/>
      </c>
      <c r="P25" s="177"/>
      <c r="Q25" s="40"/>
    </row>
    <row r="26" spans="2:17" ht="15" customHeight="1" x14ac:dyDescent="0.55000000000000004">
      <c r="B26" s="111" t="s">
        <v>102</v>
      </c>
      <c r="C26" s="38" t="str">
        <f>IFERROR(IF(B27="","",IF(VLOOKUP(B27,dispositions_alpha,1)=B27,"","+")),"+")</f>
        <v/>
      </c>
      <c r="M26" s="64"/>
      <c r="N26" s="7"/>
      <c r="O26" s="177"/>
      <c r="P26" s="177"/>
      <c r="Q26" s="40"/>
    </row>
    <row r="27" spans="2:17" x14ac:dyDescent="0.55000000000000004">
      <c r="B27" s="168"/>
      <c r="C27" s="169"/>
      <c r="D27" s="169"/>
      <c r="E27" s="169"/>
      <c r="F27" s="169"/>
      <c r="G27" s="169"/>
      <c r="H27" s="169"/>
      <c r="I27" s="170"/>
      <c r="M27" s="64"/>
      <c r="N27" s="7"/>
      <c r="O27" s="7"/>
      <c r="P27" s="7"/>
      <c r="Q27" s="40"/>
    </row>
    <row r="28" spans="2:17" x14ac:dyDescent="0.55000000000000004">
      <c r="M28" s="64"/>
      <c r="N28" s="176" t="s">
        <v>99</v>
      </c>
      <c r="O28" s="176"/>
      <c r="P28" s="176"/>
      <c r="Q28" s="40"/>
    </row>
    <row r="29" spans="2:17" ht="15" customHeight="1" x14ac:dyDescent="0.55000000000000004">
      <c r="B29" s="42" t="s">
        <v>28</v>
      </c>
      <c r="C29" s="102"/>
      <c r="D29" s="102"/>
      <c r="E29" s="102"/>
      <c r="F29" s="102"/>
      <c r="G29" s="102"/>
      <c r="H29" s="102"/>
      <c r="I29" s="102"/>
      <c r="N29" s="79"/>
      <c r="O29" s="79"/>
      <c r="P29" s="79"/>
    </row>
    <row r="30" spans="2:17" x14ac:dyDescent="0.55000000000000004">
      <c r="B30" s="179"/>
      <c r="C30" s="180"/>
      <c r="D30" s="180"/>
      <c r="E30" s="180"/>
      <c r="F30" s="180"/>
      <c r="G30" s="180"/>
      <c r="H30" s="180"/>
      <c r="I30" s="181"/>
      <c r="M30" s="130"/>
      <c r="N30" s="178" t="str">
        <f>IF(AND(MAX(D67:D70)&gt;D76,SUM(K11:K14)=4),"&lt;- If this is a second set of values for the case, and both sets have an unacceptable deviation from the mean, enter the lowest value in the cell to the left (gm/dL).","")</f>
        <v/>
      </c>
      <c r="O30" s="178"/>
      <c r="P30" s="178"/>
    </row>
    <row r="31" spans="2:17" ht="15" customHeight="1" x14ac:dyDescent="0.55000000000000004">
      <c r="B31" s="182"/>
      <c r="C31" s="183"/>
      <c r="D31" s="183"/>
      <c r="E31" s="183"/>
      <c r="F31" s="183"/>
      <c r="G31" s="183"/>
      <c r="H31" s="183"/>
      <c r="I31" s="184"/>
      <c r="N31" s="178"/>
      <c r="O31" s="178"/>
      <c r="P31" s="178"/>
    </row>
    <row r="32" spans="2:17" x14ac:dyDescent="0.55000000000000004">
      <c r="B32" s="182"/>
      <c r="C32" s="183"/>
      <c r="D32" s="183"/>
      <c r="E32" s="183"/>
      <c r="F32" s="183"/>
      <c r="G32" s="183"/>
      <c r="H32" s="183"/>
      <c r="I32" s="184"/>
      <c r="M32" s="5"/>
    </row>
    <row r="33" spans="2:9" x14ac:dyDescent="0.55000000000000004">
      <c r="B33" s="182"/>
      <c r="C33" s="183"/>
      <c r="D33" s="183"/>
      <c r="E33" s="183"/>
      <c r="F33" s="183"/>
      <c r="G33" s="183"/>
      <c r="H33" s="183"/>
      <c r="I33" s="184"/>
    </row>
    <row r="34" spans="2:9" x14ac:dyDescent="0.55000000000000004">
      <c r="B34" s="182"/>
      <c r="C34" s="183"/>
      <c r="D34" s="183"/>
      <c r="E34" s="183"/>
      <c r="F34" s="183"/>
      <c r="G34" s="183"/>
      <c r="H34" s="183"/>
      <c r="I34" s="184"/>
    </row>
    <row r="35" spans="2:9" x14ac:dyDescent="0.55000000000000004">
      <c r="B35" s="182"/>
      <c r="C35" s="183"/>
      <c r="D35" s="183"/>
      <c r="E35" s="183"/>
      <c r="F35" s="183"/>
      <c r="G35" s="183"/>
      <c r="H35" s="183"/>
      <c r="I35" s="184"/>
    </row>
    <row r="36" spans="2:9" x14ac:dyDescent="0.55000000000000004">
      <c r="B36" s="182"/>
      <c r="C36" s="183"/>
      <c r="D36" s="183"/>
      <c r="E36" s="183"/>
      <c r="F36" s="183"/>
      <c r="G36" s="183"/>
      <c r="H36" s="183"/>
      <c r="I36" s="184"/>
    </row>
    <row r="37" spans="2:9" x14ac:dyDescent="0.55000000000000004">
      <c r="B37" s="182"/>
      <c r="C37" s="183"/>
      <c r="D37" s="183"/>
      <c r="E37" s="183"/>
      <c r="F37" s="183"/>
      <c r="G37" s="183"/>
      <c r="H37" s="183"/>
      <c r="I37" s="184"/>
    </row>
    <row r="38" spans="2:9" x14ac:dyDescent="0.55000000000000004">
      <c r="B38" s="185"/>
      <c r="C38" s="186"/>
      <c r="D38" s="186"/>
      <c r="E38" s="186"/>
      <c r="F38" s="186"/>
      <c r="G38" s="186"/>
      <c r="H38" s="186"/>
      <c r="I38" s="187"/>
    </row>
    <row r="40" spans="2:9" x14ac:dyDescent="0.55000000000000004">
      <c r="B40" s="7" t="s">
        <v>103</v>
      </c>
    </row>
    <row r="41" spans="2:9" ht="15" customHeight="1" x14ac:dyDescent="0.55000000000000004">
      <c r="B41" s="159" t="str">
        <f>CONCATENATE(IF(B90="","",B90&amp;CHAR(10)&amp;CHAR(10)),IF(B23="","","- "&amp;B23&amp;CHAR(10)&amp;CHAR(10)))</f>
        <v/>
      </c>
      <c r="C41" s="160"/>
      <c r="D41" s="160"/>
      <c r="E41" s="160"/>
      <c r="F41" s="160"/>
      <c r="G41" s="160"/>
      <c r="H41" s="160"/>
      <c r="I41" s="161"/>
    </row>
    <row r="42" spans="2:9" x14ac:dyDescent="0.55000000000000004">
      <c r="B42" s="162"/>
      <c r="C42" s="163"/>
      <c r="D42" s="163"/>
      <c r="E42" s="163"/>
      <c r="F42" s="163"/>
      <c r="G42" s="163"/>
      <c r="H42" s="163"/>
      <c r="I42" s="164"/>
    </row>
    <row r="43" spans="2:9" x14ac:dyDescent="0.55000000000000004">
      <c r="B43" s="162"/>
      <c r="C43" s="163"/>
      <c r="D43" s="163"/>
      <c r="E43" s="163"/>
      <c r="F43" s="163"/>
      <c r="G43" s="163"/>
      <c r="H43" s="163"/>
      <c r="I43" s="164"/>
    </row>
    <row r="44" spans="2:9" x14ac:dyDescent="0.55000000000000004">
      <c r="B44" s="162"/>
      <c r="C44" s="163"/>
      <c r="D44" s="163"/>
      <c r="E44" s="163"/>
      <c r="F44" s="163"/>
      <c r="G44" s="163"/>
      <c r="H44" s="163"/>
      <c r="I44" s="164"/>
    </row>
    <row r="45" spans="2:9" x14ac:dyDescent="0.55000000000000004">
      <c r="B45" s="162"/>
      <c r="C45" s="163"/>
      <c r="D45" s="163"/>
      <c r="E45" s="163"/>
      <c r="F45" s="163"/>
      <c r="G45" s="163"/>
      <c r="H45" s="163"/>
      <c r="I45" s="164"/>
    </row>
    <row r="46" spans="2:9" x14ac:dyDescent="0.55000000000000004">
      <c r="B46" s="162"/>
      <c r="C46" s="163"/>
      <c r="D46" s="163"/>
      <c r="E46" s="163"/>
      <c r="F46" s="163"/>
      <c r="G46" s="163"/>
      <c r="H46" s="163"/>
      <c r="I46" s="164"/>
    </row>
    <row r="47" spans="2:9" x14ac:dyDescent="0.55000000000000004">
      <c r="B47" s="162"/>
      <c r="C47" s="163"/>
      <c r="D47" s="163"/>
      <c r="E47" s="163"/>
      <c r="F47" s="163"/>
      <c r="G47" s="163"/>
      <c r="H47" s="163"/>
      <c r="I47" s="164"/>
    </row>
    <row r="48" spans="2:9" x14ac:dyDescent="0.55000000000000004">
      <c r="B48" s="162"/>
      <c r="C48" s="163"/>
      <c r="D48" s="163"/>
      <c r="E48" s="163"/>
      <c r="F48" s="163"/>
      <c r="G48" s="163"/>
      <c r="H48" s="163"/>
      <c r="I48" s="164"/>
    </row>
    <row r="49" spans="2:12" x14ac:dyDescent="0.55000000000000004">
      <c r="B49" s="162"/>
      <c r="C49" s="163"/>
      <c r="D49" s="163"/>
      <c r="E49" s="163"/>
      <c r="F49" s="163"/>
      <c r="G49" s="163"/>
      <c r="H49" s="163"/>
      <c r="I49" s="164"/>
    </row>
    <row r="50" spans="2:12" x14ac:dyDescent="0.55000000000000004">
      <c r="B50" s="162"/>
      <c r="C50" s="163"/>
      <c r="D50" s="163"/>
      <c r="E50" s="163"/>
      <c r="F50" s="163"/>
      <c r="G50" s="163"/>
      <c r="H50" s="163"/>
      <c r="I50" s="164"/>
    </row>
    <row r="51" spans="2:12" x14ac:dyDescent="0.55000000000000004">
      <c r="B51" s="162"/>
      <c r="C51" s="163"/>
      <c r="D51" s="163"/>
      <c r="E51" s="163"/>
      <c r="F51" s="163"/>
      <c r="G51" s="163"/>
      <c r="H51" s="163"/>
      <c r="I51" s="164"/>
    </row>
    <row r="52" spans="2:12" x14ac:dyDescent="0.55000000000000004">
      <c r="B52" s="162"/>
      <c r="C52" s="163"/>
      <c r="D52" s="163"/>
      <c r="E52" s="163"/>
      <c r="F52" s="163"/>
      <c r="G52" s="163"/>
      <c r="H52" s="163"/>
      <c r="I52" s="164"/>
    </row>
    <row r="53" spans="2:12" x14ac:dyDescent="0.55000000000000004">
      <c r="B53" s="162"/>
      <c r="C53" s="163"/>
      <c r="D53" s="163"/>
      <c r="E53" s="163"/>
      <c r="F53" s="163"/>
      <c r="G53" s="163"/>
      <c r="H53" s="163"/>
      <c r="I53" s="164"/>
    </row>
    <row r="54" spans="2:12" x14ac:dyDescent="0.55000000000000004">
      <c r="B54" s="162"/>
      <c r="C54" s="163"/>
      <c r="D54" s="163"/>
      <c r="E54" s="163"/>
      <c r="F54" s="163"/>
      <c r="G54" s="163"/>
      <c r="H54" s="163"/>
      <c r="I54" s="164"/>
    </row>
    <row r="55" spans="2:12" x14ac:dyDescent="0.55000000000000004">
      <c r="B55" s="165"/>
      <c r="C55" s="166"/>
      <c r="D55" s="166"/>
      <c r="E55" s="166"/>
      <c r="F55" s="166"/>
      <c r="G55" s="166"/>
      <c r="H55" s="166"/>
      <c r="I55" s="167"/>
    </row>
    <row r="56" spans="2:12" x14ac:dyDescent="0.55000000000000004">
      <c r="B56" s="103"/>
      <c r="C56" s="103"/>
      <c r="D56" s="103"/>
      <c r="E56" s="103"/>
      <c r="F56" s="103"/>
      <c r="G56" s="103"/>
      <c r="H56" s="103"/>
      <c r="I56" s="103"/>
    </row>
    <row r="57" spans="2:12" x14ac:dyDescent="0.55000000000000004">
      <c r="B57" s="104" t="s">
        <v>112</v>
      </c>
      <c r="C57" s="103"/>
      <c r="D57" s="103"/>
      <c r="E57" s="103"/>
      <c r="F57" s="103"/>
      <c r="G57" s="103"/>
      <c r="H57" s="103"/>
      <c r="I57" s="103"/>
    </row>
    <row r="59" spans="2:12" x14ac:dyDescent="0.55000000000000004">
      <c r="B59" s="42" t="str">
        <f>'1'!B59</f>
        <v>Form template approved by Toxicology Technical Leader Wayne Lewallen on 11/14/2019.</v>
      </c>
    </row>
    <row r="60" spans="2:12" x14ac:dyDescent="0.55000000000000004">
      <c r="B60" s="42"/>
    </row>
    <row r="61" spans="2:12" x14ac:dyDescent="0.55000000000000004">
      <c r="B61" s="42"/>
      <c r="L61" s="119"/>
    </row>
    <row r="62" spans="2:12" x14ac:dyDescent="0.55000000000000004">
      <c r="B62" s="42"/>
      <c r="I62" s="8"/>
      <c r="L62" s="119" t="s">
        <v>118</v>
      </c>
    </row>
    <row r="63" spans="2:12" x14ac:dyDescent="0.55000000000000004">
      <c r="I63" s="131"/>
    </row>
    <row r="64" spans="2:12" x14ac:dyDescent="0.55000000000000004">
      <c r="I64" s="7"/>
    </row>
    <row r="65" spans="1:7" hidden="1" x14ac:dyDescent="0.55000000000000004">
      <c r="B65" s="44" t="s">
        <v>29</v>
      </c>
    </row>
    <row r="66" spans="1:7" hidden="1" x14ac:dyDescent="0.55000000000000004">
      <c r="B66" s="21" t="s">
        <v>41</v>
      </c>
      <c r="C66" s="46" t="s">
        <v>3</v>
      </c>
      <c r="D66" s="45"/>
    </row>
    <row r="67" spans="1:7" hidden="1" x14ac:dyDescent="0.55000000000000004">
      <c r="B67" s="47">
        <f>C11</f>
        <v>0</v>
      </c>
      <c r="C67" s="9" t="e">
        <f>ABS(C11-D$72)</f>
        <v>#DIV/0!</v>
      </c>
      <c r="D67" s="16" t="str">
        <f>IFERROR(C67/$D$72,"")</f>
        <v/>
      </c>
    </row>
    <row r="68" spans="1:7" hidden="1" x14ac:dyDescent="0.55000000000000004">
      <c r="B68" s="47">
        <f>C12</f>
        <v>0</v>
      </c>
      <c r="C68" s="10" t="e">
        <f>ABS(C12-D$72)</f>
        <v>#DIV/0!</v>
      </c>
      <c r="D68" s="16" t="str">
        <f t="shared" ref="D68:D70" si="0">IFERROR(C68/$D$72,"")</f>
        <v/>
      </c>
    </row>
    <row r="69" spans="1:7" hidden="1" x14ac:dyDescent="0.55000000000000004">
      <c r="B69" s="47">
        <f>C13</f>
        <v>0</v>
      </c>
      <c r="C69" s="10" t="e">
        <f>ABS(C13-D$72)</f>
        <v>#DIV/0!</v>
      </c>
      <c r="D69" s="16" t="str">
        <f t="shared" si="0"/>
        <v/>
      </c>
    </row>
    <row r="70" spans="1:7" hidden="1" x14ac:dyDescent="0.55000000000000004">
      <c r="B70" s="47">
        <f>C14</f>
        <v>0</v>
      </c>
      <c r="C70" s="10" t="e">
        <f>ABS(C14-D$72)</f>
        <v>#DIV/0!</v>
      </c>
      <c r="D70" s="16" t="str">
        <f t="shared" si="0"/>
        <v/>
      </c>
    </row>
    <row r="71" spans="1:7" hidden="1" x14ac:dyDescent="0.55000000000000004">
      <c r="F71" s="38" t="s">
        <v>77</v>
      </c>
    </row>
    <row r="72" spans="1:7" hidden="1" x14ac:dyDescent="0.55000000000000004">
      <c r="C72" s="38" t="s">
        <v>0</v>
      </c>
      <c r="D72" s="6" t="e">
        <f>AVERAGE(C11:C14)</f>
        <v>#DIV/0!</v>
      </c>
      <c r="E72" s="38" t="s">
        <v>10</v>
      </c>
      <c r="F72" s="37" t="e">
        <f>D72/1.18</f>
        <v>#DIV/0!</v>
      </c>
      <c r="G72" s="38" t="s">
        <v>10</v>
      </c>
    </row>
    <row r="73" spans="1:7" hidden="1" x14ac:dyDescent="0.55000000000000004">
      <c r="C73" s="55" t="s">
        <v>4</v>
      </c>
      <c r="D73" s="3" t="e">
        <f>TEXT(INT(D72*100)/100,"0.00")</f>
        <v>#DIV/0!</v>
      </c>
      <c r="E73" s="38" t="s">
        <v>10</v>
      </c>
      <c r="F73" s="3" t="e">
        <f>TEXT(INT(F72*100)/100,"0.00")</f>
        <v>#DIV/0!</v>
      </c>
      <c r="G73" s="38" t="s">
        <v>10</v>
      </c>
    </row>
    <row r="74" spans="1:7" hidden="1" x14ac:dyDescent="0.55000000000000004">
      <c r="C74" s="8" t="s">
        <v>1</v>
      </c>
      <c r="D74" s="4" t="str">
        <f>IF(MIN(C11:C14)&lt;0.01,"0.00",D73)</f>
        <v>0.00</v>
      </c>
      <c r="E74" s="38" t="s">
        <v>10</v>
      </c>
      <c r="F74" s="4" t="str">
        <f>IF(MIN(C11:C14)&lt;0.01,"0.00",F73)</f>
        <v>0.00</v>
      </c>
      <c r="G74" s="38" t="s">
        <v>10</v>
      </c>
    </row>
    <row r="75" spans="1:7" hidden="1" x14ac:dyDescent="0.55000000000000004"/>
    <row r="76" spans="1:7" hidden="1" x14ac:dyDescent="0.55000000000000004">
      <c r="C76" s="174" t="s">
        <v>2</v>
      </c>
      <c r="D76" s="56">
        <f>VLOOKUP(C9,Ranges!G9:H12,2)</f>
        <v>0.04</v>
      </c>
    </row>
    <row r="77" spans="1:7" hidden="1" x14ac:dyDescent="0.55000000000000004">
      <c r="B77" s="58"/>
      <c r="C77" s="175"/>
      <c r="D77" s="57" t="e">
        <f>D76*D72</f>
        <v>#DIV/0!</v>
      </c>
      <c r="F77" s="1"/>
    </row>
    <row r="78" spans="1:7" hidden="1" x14ac:dyDescent="0.55000000000000004">
      <c r="B78" s="58"/>
      <c r="C78" s="65"/>
      <c r="D78" s="66"/>
      <c r="F78" s="1"/>
    </row>
    <row r="79" spans="1:7" hidden="1" x14ac:dyDescent="0.55000000000000004">
      <c r="B79" s="11" t="s">
        <v>76</v>
      </c>
      <c r="C79" s="11"/>
    </row>
    <row r="80" spans="1:7" hidden="1" x14ac:dyDescent="0.55000000000000004">
      <c r="A80" s="64"/>
      <c r="B80" s="38" t="s">
        <v>78</v>
      </c>
      <c r="C80" s="63" t="str">
        <f>IF(OR(SUM(J11:J14)&gt;0,MAX(D67:D70)&gt;D76,C8="serum"),"",IF(D74="0.00","",CONCATENATE("The measured ",C8," acetone concentration is ",TEXT(TRUNC(D72,3),"0.000")," +/- ",IF(INT(D72*D76*10000)&lt;5,"0.001",TEXT(D72*D76,"0.000"))," grams per 100 milliliters, at a coverage probability of 99.7%.  ",CHAR(10),CHAR(10))))</f>
        <v/>
      </c>
    </row>
    <row r="81" spans="1:9" hidden="1" x14ac:dyDescent="0.55000000000000004">
      <c r="A81" s="64"/>
      <c r="B81" s="38" t="s">
        <v>79</v>
      </c>
      <c r="C81" s="63" t="str">
        <f>CONCATENATE("The ",C8," alcohol concentration is 0.00 grams of alcohol per 100 milliliters, as defined by NCGS 20-4.01 (1b).  ",IF(AND(B20="",E20="",C9&lt;&gt;"acetone"),C86,CHAR(10)&amp;CHAR(10)))</f>
        <v>The blood alcohol concentration is 0.00 grams of alcohol per 100 milliliters, as defined by NCGS 20-4.01 (1b).    (Analysis performed using HS-GC.)</v>
      </c>
    </row>
    <row r="82" spans="1:9" hidden="1" x14ac:dyDescent="0.55000000000000004">
      <c r="A82" s="64"/>
      <c r="B82" s="38" t="s">
        <v>80</v>
      </c>
      <c r="C82" s="63" t="str">
        <f>IFERROR(IF(AND(SUM(J11:J14)=0,MAX(D67:D70)&gt;D76),"",IF(C8="serum",CONCATENATE("The blood ",C9," concentration is ",TEXT(F74,"0.00")," grams of alcohol per 100 milliliters, as defined by NCGS 20-4.01 (1b).  The reported blood alcohol concentration is a calculated value resulting from a converted serum alcohol concentration.  The measured serum ",C9," concentration is ",TEXT(TRUNC(D72,3),"0.000")," +/- ",IF(INT(D72*D76*10000)&lt;5,"0.001",TEXT(D72*D76,"0.000"))," grams of alcohol per 100 milliliters, at a coverage probability of 99.7%.",IF(AND(B20="",E20=""),C86,CHAR(10)&amp;CHAR(10))),"")),"")</f>
        <v/>
      </c>
    </row>
    <row r="83" spans="1:9" hidden="1" x14ac:dyDescent="0.55000000000000004">
      <c r="A83" s="64"/>
      <c r="B83" s="38" t="s">
        <v>81</v>
      </c>
      <c r="C83" s="63" t="str">
        <f>IFERROR(IF(AND(SUM(J11:J14)=0,MAX(D67:D70)&gt;D76,SUM(K11:K14)=4,M30&lt;&gt;""),CONCATENATE("The ",C8," ",C9," concentration is ",TEXT(INT(M30*100)/100,"0.00")," grams of alcohol per 100 milliliters, as defined by NCGS 20-4.01 (1b)."),IF(AND(SUM(J11:J14)=0,MAX(D67:D70)&gt;D76),"",CONCATENATE("The ",C8," ",C9," concentration is ",TEXT(D74,"0.00")," grams of alcohol per 100 milliliters, as defined by NCGS 20-4.01 (1b).","  The measured ",C8," ",C9," concentration is ",TEXT(TRUNC(D72,3),"0.000")," +/- ",IF(INT(D72*D76*10000)&lt;5,"0.001",TEXT(D72*D76,"0.000"))," grams of alcohol per 100 milliliters, at a coverage probability of 99.7%.  ",IF(AND(B20="",E20=""),C86,CHAR(10)&amp;CHAR(10))))),"")</f>
        <v/>
      </c>
    </row>
    <row r="84" spans="1:9" hidden="1" x14ac:dyDescent="0.55000000000000004">
      <c r="A84" s="64"/>
      <c r="B84" s="38" t="s">
        <v>83</v>
      </c>
      <c r="C84" s="63" t="str">
        <f>CONCATENATE("Analysis confirmed the presence of the following substance: ",B20,".  ",CHAR(10),CHAR(10))</f>
        <v xml:space="preserve">Analysis confirmed the presence of the following substance: .  
</v>
      </c>
    </row>
    <row r="85" spans="1:9" hidden="1" x14ac:dyDescent="0.55000000000000004">
      <c r="A85" s="64"/>
      <c r="B85" s="67" t="s">
        <v>84</v>
      </c>
      <c r="C85" s="54" t="str">
        <f>CONCATENATE("Analysis did not confirm the presence of the following: ",E20,".  ",CHAR(10),CHAR(10))</f>
        <v xml:space="preserve">Analysis did not confirm the presence of the following: .  
</v>
      </c>
    </row>
    <row r="86" spans="1:9" hidden="1" x14ac:dyDescent="0.55000000000000004">
      <c r="A86" s="64"/>
      <c r="B86" s="78" t="s">
        <v>90</v>
      </c>
      <c r="C86" s="101" t="s">
        <v>111</v>
      </c>
    </row>
    <row r="87" spans="1:9" hidden="1" x14ac:dyDescent="0.55000000000000004"/>
    <row r="88" spans="1:9" hidden="1" x14ac:dyDescent="0.55000000000000004"/>
    <row r="89" spans="1:9" hidden="1" x14ac:dyDescent="0.55000000000000004">
      <c r="B89" s="38" t="s">
        <v>100</v>
      </c>
      <c r="E89" s="90"/>
    </row>
    <row r="90" spans="1:9" hidden="1" x14ac:dyDescent="0.55000000000000004">
      <c r="B90" s="159" t="str">
        <f>CONCATENATE(IF(AND(C8&lt;&gt;"serum",C9="acetone"),"- "&amp;C80,""),IF(OR(C17="x",AND(C9&lt;&gt;"acetone",SUM(J11:J14)&gt;0)),"- "&amp;C81,""),IF(AND(SUM(K11:K14)&gt;1,C8&lt;&gt;"serum",C9&lt;&gt;"acetone",C17&lt;&gt;"x",SUM(J11:J14)=0),"- "&amp;C83,""),IF(AND(C8="serum",C17&lt;&gt;"x",SUM(J11:J14)=0),"- "&amp;C82,""),IF(B20&lt;&gt;"","- "&amp;C84,""),IF(E20&lt;&gt;"","- "&amp;C85,""),IF(OR(B20&lt;&gt;"",E20&lt;&gt;"",AND(C9="acetone",C8&lt;&gt;"serum")),C86,""))</f>
        <v/>
      </c>
      <c r="C90" s="160"/>
      <c r="D90" s="160"/>
      <c r="E90" s="160"/>
      <c r="F90" s="160"/>
      <c r="G90" s="160"/>
      <c r="H90" s="160"/>
      <c r="I90" s="161"/>
    </row>
    <row r="91" spans="1:9" hidden="1" x14ac:dyDescent="0.55000000000000004">
      <c r="B91" s="162"/>
      <c r="C91" s="163"/>
      <c r="D91" s="163"/>
      <c r="E91" s="163"/>
      <c r="F91" s="163"/>
      <c r="G91" s="163"/>
      <c r="H91" s="163"/>
      <c r="I91" s="164"/>
    </row>
    <row r="92" spans="1:9" hidden="1" x14ac:dyDescent="0.55000000000000004">
      <c r="B92" s="162"/>
      <c r="C92" s="163"/>
      <c r="D92" s="163"/>
      <c r="E92" s="163"/>
      <c r="F92" s="163"/>
      <c r="G92" s="163"/>
      <c r="H92" s="163"/>
      <c r="I92" s="164"/>
    </row>
    <row r="93" spans="1:9" hidden="1" x14ac:dyDescent="0.55000000000000004">
      <c r="B93" s="162"/>
      <c r="C93" s="163"/>
      <c r="D93" s="163"/>
      <c r="E93" s="163"/>
      <c r="F93" s="163"/>
      <c r="G93" s="163"/>
      <c r="H93" s="163"/>
      <c r="I93" s="164"/>
    </row>
    <row r="94" spans="1:9" hidden="1" x14ac:dyDescent="0.55000000000000004">
      <c r="B94" s="162"/>
      <c r="C94" s="163"/>
      <c r="D94" s="163"/>
      <c r="E94" s="163"/>
      <c r="F94" s="163"/>
      <c r="G94" s="163"/>
      <c r="H94" s="163"/>
      <c r="I94" s="164"/>
    </row>
    <row r="95" spans="1:9" hidden="1" x14ac:dyDescent="0.55000000000000004">
      <c r="B95" s="162"/>
      <c r="C95" s="163"/>
      <c r="D95" s="163"/>
      <c r="E95" s="163"/>
      <c r="F95" s="163"/>
      <c r="G95" s="163"/>
      <c r="H95" s="163"/>
      <c r="I95" s="164"/>
    </row>
    <row r="96" spans="1:9" hidden="1" x14ac:dyDescent="0.55000000000000004">
      <c r="B96" s="162"/>
      <c r="C96" s="163"/>
      <c r="D96" s="163"/>
      <c r="E96" s="163"/>
      <c r="F96" s="163"/>
      <c r="G96" s="163"/>
      <c r="H96" s="163"/>
      <c r="I96" s="164"/>
    </row>
    <row r="97" spans="2:9" hidden="1" x14ac:dyDescent="0.55000000000000004">
      <c r="B97" s="162"/>
      <c r="C97" s="163"/>
      <c r="D97" s="163"/>
      <c r="E97" s="163"/>
      <c r="F97" s="163"/>
      <c r="G97" s="163"/>
      <c r="H97" s="163"/>
      <c r="I97" s="164"/>
    </row>
    <row r="98" spans="2:9" hidden="1" x14ac:dyDescent="0.55000000000000004">
      <c r="B98" s="162"/>
      <c r="C98" s="163"/>
      <c r="D98" s="163"/>
      <c r="E98" s="163"/>
      <c r="F98" s="163"/>
      <c r="G98" s="163"/>
      <c r="H98" s="163"/>
      <c r="I98" s="164"/>
    </row>
    <row r="99" spans="2:9" hidden="1" x14ac:dyDescent="0.55000000000000004">
      <c r="B99" s="165"/>
      <c r="C99" s="166"/>
      <c r="D99" s="166"/>
      <c r="E99" s="166"/>
      <c r="F99" s="166"/>
      <c r="G99" s="166"/>
      <c r="H99" s="166"/>
      <c r="I99" s="167"/>
    </row>
    <row r="100" spans="2:9" hidden="1" x14ac:dyDescent="0.55000000000000004"/>
  </sheetData>
  <sheetProtection algorithmName="SHA-512" hashValue="gokMkl0yka5AgQY2JHooAc9Bt44+KE722JgPvorsNrlJdj5QtYhJedQY8YjuWc8K7f/kYb9HjilahjlMOqmT+g==" saltValue="TP0f0dxzx3m/fZ4NW6w7Gw==" spinCount="100000" sheet="1" objects="1" scenarios="1"/>
  <mergeCells count="29">
    <mergeCell ref="B1:F1"/>
    <mergeCell ref="E4:F4"/>
    <mergeCell ref="E5:F5"/>
    <mergeCell ref="N7:P7"/>
    <mergeCell ref="F8:F16"/>
    <mergeCell ref="G8:I8"/>
    <mergeCell ref="N8:P8"/>
    <mergeCell ref="G9:I9"/>
    <mergeCell ref="G10:I10"/>
    <mergeCell ref="G11:I11"/>
    <mergeCell ref="B27:I27"/>
    <mergeCell ref="P11:P22"/>
    <mergeCell ref="G12:I12"/>
    <mergeCell ref="G13:I13"/>
    <mergeCell ref="G14:I14"/>
    <mergeCell ref="G15:I15"/>
    <mergeCell ref="G16:I16"/>
    <mergeCell ref="E19:H19"/>
    <mergeCell ref="B20:C20"/>
    <mergeCell ref="E20:H20"/>
    <mergeCell ref="B23:I24"/>
    <mergeCell ref="N23:P23"/>
    <mergeCell ref="O25:P26"/>
    <mergeCell ref="N28:P28"/>
    <mergeCell ref="B30:I38"/>
    <mergeCell ref="B41:I55"/>
    <mergeCell ref="C76:C77"/>
    <mergeCell ref="B90:I99"/>
    <mergeCell ref="N30:P31"/>
  </mergeCells>
  <conditionalFormatting sqref="C67:C70">
    <cfRule type="expression" dxfId="439" priority="8">
      <formula>ABS(C11-$D$72)&gt;$D$77</formula>
    </cfRule>
  </conditionalFormatting>
  <conditionalFormatting sqref="B26">
    <cfRule type="expression" dxfId="438" priority="9">
      <formula>B27=""</formula>
    </cfRule>
  </conditionalFormatting>
  <conditionalFormatting sqref="B4">
    <cfRule type="expression" dxfId="437" priority="7">
      <formula>$B$5=""</formula>
    </cfRule>
  </conditionalFormatting>
  <conditionalFormatting sqref="C4">
    <cfRule type="expression" dxfId="436" priority="6">
      <formula>$C$5=""</formula>
    </cfRule>
  </conditionalFormatting>
  <conditionalFormatting sqref="E4:F4">
    <cfRule type="expression" dxfId="435" priority="5">
      <formula>$E$5=""</formula>
    </cfRule>
  </conditionalFormatting>
  <conditionalFormatting sqref="H4">
    <cfRule type="expression" dxfId="434" priority="4">
      <formula>$H$5=""</formula>
    </cfRule>
  </conditionalFormatting>
  <conditionalFormatting sqref="C8">
    <cfRule type="expression" dxfId="433" priority="3">
      <formula>$C$8&lt;&gt;"blood"</formula>
    </cfRule>
  </conditionalFormatting>
  <conditionalFormatting sqref="C9">
    <cfRule type="expression" dxfId="432" priority="2">
      <formula>$C$9&lt;&gt;"ethanol"</formula>
    </cfRule>
  </conditionalFormatting>
  <conditionalFormatting sqref="M30">
    <cfRule type="expression" dxfId="431" priority="1">
      <formula>N30&lt;&gt;""</formula>
    </cfRule>
  </conditionalFormatting>
  <conditionalFormatting sqref="G9:G12">
    <cfRule type="expression" dxfId="430" priority="97">
      <formula>AND(SUM(J$11:J$14)=0,D67&gt;$D$76)</formula>
    </cfRule>
  </conditionalFormatting>
  <dataValidations count="8">
    <dataValidation type="list" allowBlank="1" showInputMessage="1" showErrorMessage="1" sqref="C17" xr:uid="{00000000-0002-0000-1600-000000000000}">
      <formula1>applies</formula1>
    </dataValidation>
    <dataValidation type="list" errorStyle="warning" allowBlank="1" showInputMessage="1" showErrorMessage="1" errorTitle="custom entry" error="You have entered a selection not in the drop-down list.  " sqref="B20:C20" xr:uid="{00000000-0002-0000-1600-000001000000}">
      <formula1>othervolid</formula1>
    </dataValidation>
    <dataValidation type="list" errorStyle="warning" allowBlank="1" showInputMessage="1" showErrorMessage="1" errorTitle="Custom Entry" error="You have entered a name not in the drop-down list." sqref="H5" xr:uid="{00000000-0002-0000-1600-000002000000}">
      <formula1>analyst_list</formula1>
    </dataValidation>
    <dataValidation type="list" allowBlank="1" showInputMessage="1" showErrorMessage="1" sqref="C8" xr:uid="{00000000-0002-0000-1600-000003000000}">
      <formula1>matrix_list</formula1>
    </dataValidation>
    <dataValidation type="list" errorStyle="warning" allowBlank="1" showErrorMessage="1" errorTitle="Custom entry" error="You have customized this field." sqref="B23:I24" xr:uid="{00000000-0002-0000-1600-000004000000}">
      <formula1>statements</formula1>
    </dataValidation>
    <dataValidation type="list" errorStyle="warning" allowBlank="1" showInputMessage="1" showErrorMessage="1" errorTitle="Custom Entry" error="You have entered a selection not in the drop-down list.  " sqref="E20" xr:uid="{00000000-0002-0000-1600-000005000000}">
      <formula1>othervolid</formula1>
    </dataValidation>
    <dataValidation type="textLength" errorStyle="warning" operator="equal" allowBlank="1" showInputMessage="1" showErrorMessage="1" errorTitle="Case Number Length Error?" error="The length of the case number should be 10 characters." sqref="B5" xr:uid="{00000000-0002-0000-1600-000006000000}">
      <formula1>10</formula1>
    </dataValidation>
    <dataValidation type="list" errorStyle="warning" allowBlank="1" showErrorMessage="1" errorTitle="Custom entry" error="You have customized this field." sqref="B27:I27" xr:uid="{00000000-0002-0000-1600-000007000000}">
      <formula1>dispositions</formula1>
    </dataValidation>
  </dataValidations>
  <pageMargins left="0.7" right="0.7" top="0.75" bottom="0.75" header="0.3" footer="0.3"/>
  <pageSetup scale="68" orientation="portrait" horizontalDpi="300" verticalDpi="300" r:id="rId1"/>
  <ignoredErrors>
    <ignoredError sqref="E5 H5 B5:C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4" r:id="rId4" name="Button 2">
              <controlPr defaultSize="0" print="0" autoFill="0" autoPict="0" macro="[0]!ThisWorkbook.GeneratePDF">
                <anchor moveWithCells="1">
                  <from>
                    <xdr:col>8</xdr:col>
                    <xdr:colOff>1123950</xdr:colOff>
                    <xdr:row>3</xdr:row>
                    <xdr:rowOff>11430</xdr:rowOff>
                  </from>
                  <to>
                    <xdr:col>11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600-000008000000}">
          <x14:formula1>
            <xm:f>Ranges!$G$9:$G$12</xm:f>
          </x14:formula1>
          <xm:sqref>C9</xm:sqref>
        </x14:dataValidation>
        <x14:dataValidation type="date" errorStyle="information" operator="lessThan" allowBlank="1" showErrorMessage="1" errorTitle="Uncertainty Update Due" error="The uncertainty values used in this form are due to be updated.  Please ensure you are using the most recent form." xr:uid="{00000000-0002-0000-1600-000009000000}">
          <x14:formula1>
            <xm:f>Ranges!G14+Ranges!G16</xm:f>
          </x14:formula1>
          <xm:sqref>E5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5">
    <pageSetUpPr fitToPage="1"/>
  </sheetPr>
  <dimension ref="A1:Q100"/>
  <sheetViews>
    <sheetView showGridLines="0" zoomScaleNormal="100" workbookViewId="0">
      <selection activeCell="C11" sqref="C11"/>
    </sheetView>
  </sheetViews>
  <sheetFormatPr defaultColWidth="9.15625" defaultRowHeight="14.4" x14ac:dyDescent="0.55000000000000004"/>
  <cols>
    <col min="1" max="1" width="1.83984375" style="38" customWidth="1"/>
    <col min="2" max="2" width="20.83984375" style="38" customWidth="1"/>
    <col min="3" max="3" width="12" style="38" bestFit="1" customWidth="1"/>
    <col min="4" max="4" width="11" style="38" customWidth="1"/>
    <col min="5" max="5" width="9.578125" style="38" customWidth="1"/>
    <col min="6" max="6" width="7.15625" style="38" customWidth="1"/>
    <col min="7" max="7" width="7.68359375" style="38" customWidth="1"/>
    <col min="8" max="8" width="25.68359375" style="38" customWidth="1"/>
    <col min="9" max="9" width="38.578125" style="38" customWidth="1"/>
    <col min="10" max="10" width="15.83984375" style="38" hidden="1" customWidth="1"/>
    <col min="11" max="11" width="22.41796875" style="38" hidden="1" customWidth="1"/>
    <col min="12" max="12" width="5" style="38" customWidth="1"/>
    <col min="13" max="13" width="7.41796875" style="38" customWidth="1"/>
    <col min="14" max="14" width="2.26171875" style="38" customWidth="1"/>
    <col min="15" max="15" width="2" style="38" customWidth="1"/>
    <col min="16" max="16" width="88.15625" style="38" customWidth="1"/>
    <col min="17" max="16384" width="9.15625" style="38"/>
  </cols>
  <sheetData>
    <row r="1" spans="2:17" ht="15" customHeight="1" x14ac:dyDescent="0.55000000000000004">
      <c r="B1" s="132" t="str">
        <f>'1'!B1</f>
        <v>Body Fluid Alcohol Concentration and Volatiles Reporting Form</v>
      </c>
      <c r="C1" s="133"/>
      <c r="D1" s="133"/>
      <c r="E1" s="133"/>
      <c r="F1" s="133"/>
      <c r="G1" s="79"/>
      <c r="H1" s="79"/>
      <c r="I1" s="93" t="str">
        <f>'1'!I1</f>
        <v>Version 2</v>
      </c>
      <c r="J1" s="44" t="s">
        <v>40</v>
      </c>
      <c r="K1" s="44" t="s">
        <v>40</v>
      </c>
      <c r="L1" s="44"/>
    </row>
    <row r="2" spans="2:17" ht="15" customHeight="1" x14ac:dyDescent="0.55000000000000004">
      <c r="B2" s="80" t="str">
        <f>'1'!B2</f>
        <v>NCSCL - Toxicology Section</v>
      </c>
      <c r="C2" s="11"/>
      <c r="D2" s="11"/>
      <c r="E2" s="11"/>
      <c r="F2" s="11"/>
      <c r="G2" s="11"/>
      <c r="H2" s="11"/>
      <c r="I2" s="94" t="str">
        <f>'1'!I2</f>
        <v>Effective Date: 11/14/2019</v>
      </c>
      <c r="J2" s="44"/>
      <c r="K2" s="44"/>
      <c r="L2" s="44"/>
      <c r="N2" s="100"/>
    </row>
    <row r="3" spans="2:17" ht="15" customHeight="1" x14ac:dyDescent="0.55000000000000004">
      <c r="D3" s="41"/>
      <c r="O3" s="95" t="s">
        <v>88</v>
      </c>
    </row>
    <row r="4" spans="2:17" ht="15" customHeight="1" x14ac:dyDescent="0.55000000000000004">
      <c r="B4" s="124" t="s">
        <v>37</v>
      </c>
      <c r="C4" s="124" t="s">
        <v>38</v>
      </c>
      <c r="E4" s="138" t="s">
        <v>94</v>
      </c>
      <c r="F4" s="138"/>
      <c r="H4" s="118" t="s">
        <v>44</v>
      </c>
      <c r="J4" s="92"/>
      <c r="O4" s="95"/>
      <c r="P4" s="110" t="s">
        <v>113</v>
      </c>
    </row>
    <row r="5" spans="2:17" ht="15" customHeight="1" x14ac:dyDescent="0.55000000000000004">
      <c r="B5" s="120" t="str">
        <f>IF('Sample list'!B28="","",'Sample list'!B28)</f>
        <v/>
      </c>
      <c r="C5" s="120" t="str">
        <f>IF('Sample list'!C28="","",'Sample list'!C28)</f>
        <v/>
      </c>
      <c r="E5" s="136" t="str">
        <f>IF('1'!E5="","",'1'!E5)</f>
        <v/>
      </c>
      <c r="F5" s="137"/>
      <c r="H5" s="83" t="str">
        <f>IF('1'!H5="","",'1'!H5)</f>
        <v/>
      </c>
      <c r="O5" s="38" t="s">
        <v>88</v>
      </c>
      <c r="P5" s="37" t="str">
        <f>B41</f>
        <v/>
      </c>
    </row>
    <row r="6" spans="2:17" ht="15" customHeight="1" x14ac:dyDescent="0.55000000000000004"/>
    <row r="7" spans="2:17" ht="15" customHeight="1" thickBot="1" x14ac:dyDescent="0.6">
      <c r="N7" s="135" t="s">
        <v>96</v>
      </c>
      <c r="O7" s="135"/>
      <c r="P7" s="135"/>
    </row>
    <row r="8" spans="2:17" ht="15" customHeight="1" x14ac:dyDescent="0.55000000000000004">
      <c r="B8" s="71" t="s">
        <v>92</v>
      </c>
      <c r="C8" s="81" t="s">
        <v>71</v>
      </c>
      <c r="F8" s="141" t="s">
        <v>86</v>
      </c>
      <c r="G8" s="139" t="str">
        <f>CONCATENATE("The measured ",C9," values are:")</f>
        <v>The measured ethanol values are:</v>
      </c>
      <c r="H8" s="140"/>
      <c r="I8" s="140"/>
      <c r="M8" s="64"/>
      <c r="N8" s="134" t="s">
        <v>97</v>
      </c>
      <c r="O8" s="134"/>
      <c r="P8" s="134"/>
      <c r="Q8" s="40"/>
    </row>
    <row r="9" spans="2:17" ht="15" customHeight="1" x14ac:dyDescent="0.55000000000000004">
      <c r="B9" s="72" t="s">
        <v>93</v>
      </c>
      <c r="C9" s="82" t="s">
        <v>5</v>
      </c>
      <c r="F9" s="141"/>
      <c r="G9" s="142" t="str">
        <f>IF(C11="","",IF(C11=0,"0.0000  g/dl",CONCATENATE(TEXT(C11,"0.0000"),"  g/dl",IF(AND(SUM(J$11:J$14)=0,D67&gt;$D$76),CONCATENATE("  (&gt;",$D$76*100,"% deviation from the average)"),""),IF(C11*10000-INT(C11*10000)&gt;0.0001,"    (THIS VALUE CONTAINS MORE DECIMAL PLACES THAN DISPLAYED)",""))))</f>
        <v/>
      </c>
      <c r="H9" s="143"/>
      <c r="I9" s="143"/>
      <c r="M9" s="64"/>
      <c r="N9" s="105"/>
      <c r="O9" s="89"/>
      <c r="P9" s="106"/>
      <c r="Q9" s="40"/>
    </row>
    <row r="10" spans="2:17" ht="15" customHeight="1" x14ac:dyDescent="0.55000000000000004">
      <c r="B10" s="72"/>
      <c r="C10" s="73"/>
      <c r="D10" s="69"/>
      <c r="F10" s="141"/>
      <c r="G10" s="142" t="str">
        <f>IF(C12="","",IF(C12=0,"0.0000  g/dl",CONCATENATE(TEXT(C12,"0.0000"),"  g/dl",IF(AND(SUM(J$11:J$14)=0,D68&gt;$D$76),CONCATENATE("  (&gt;",$D$76*100,"% deviation from the average)"),""),IF(C12*10000-INT(C12*10000)&gt;0.0001,"    (THIS VALUE CONTAINS MORE DECIMAL PLACES THAN DISPLAYED)",""))))</f>
        <v/>
      </c>
      <c r="H10" s="143"/>
      <c r="I10" s="143"/>
      <c r="J10" s="38" t="s">
        <v>39</v>
      </c>
      <c r="K10" s="43" t="s">
        <v>75</v>
      </c>
      <c r="L10" s="43"/>
      <c r="M10" s="64"/>
      <c r="N10" s="7"/>
      <c r="O10" s="89" t="str">
        <f>"Item "&amp;C5&amp;":"</f>
        <v>Item :</v>
      </c>
      <c r="P10" s="89"/>
      <c r="Q10" s="40"/>
    </row>
    <row r="11" spans="2:17" ht="15" customHeight="1" x14ac:dyDescent="0.55000000000000004">
      <c r="B11" s="74" t="s">
        <v>74</v>
      </c>
      <c r="C11" s="84"/>
      <c r="D11" s="2" t="str">
        <f>IF(LEN(C11)&gt;6,"re-enter",IF(C11&gt;0.5,"HI cal",""))</f>
        <v/>
      </c>
      <c r="F11" s="141"/>
      <c r="G11" s="142" t="str">
        <f>IF(C13="","",IF(C13=0,"0.0000  g/dl",CONCATENATE(TEXT(C13,"0.0000"),"  g/dl",IF(AND(SUM(J$11:J$14)=0,D69&gt;$D$76),CONCATENATE("  (&gt;",$D$76*100,"% deviation from the average)"),""),IF(C13*10000-INT(C13*10000)&gt;0.0001,"    (THIS VALUE CONTAINS MORE DECIMAL PLACES THAN DISPLAYED)",""))))</f>
        <v/>
      </c>
      <c r="H11" s="143"/>
      <c r="I11" s="143"/>
      <c r="J11" s="54">
        <f>IF(C11="",0,IF(C11&lt;0.01,1,0))</f>
        <v>0</v>
      </c>
      <c r="K11" s="43">
        <f>IF(C11&lt;&gt;"",1,0)</f>
        <v>0</v>
      </c>
      <c r="L11" s="43"/>
      <c r="M11" s="64"/>
      <c r="N11" s="88"/>
      <c r="O11" s="91"/>
      <c r="P11" s="151" t="str">
        <f>CONCATENATE(IF(B90="","",B90&amp;CHAR(10)&amp;CHAR(10)),IF(B23="","","- "&amp;B23))</f>
        <v/>
      </c>
      <c r="Q11" s="40"/>
    </row>
    <row r="12" spans="2:17" ht="15" customHeight="1" x14ac:dyDescent="0.55000000000000004">
      <c r="B12" s="72"/>
      <c r="C12" s="84"/>
      <c r="D12" s="2" t="str">
        <f>IF(LEN(C12)&gt;6,"re-enter",IF(C12&gt;0.5,"HI cal",""))</f>
        <v/>
      </c>
      <c r="F12" s="141"/>
      <c r="G12" s="142" t="str">
        <f>IF(C14="","",IF(C14=0,"0.0000  g/dl",CONCATENATE(TEXT(C14,"0.0000"),"  g/dl",IF(AND(SUM(J$11:J$14)=0,D70&gt;$D$76),CONCATENATE("  (&gt;",$D$76*100,"% deviation from the average)"),""),IF(C14*10000-INT(C14*10000)&gt;0.0001,"    (THIS VALUE CONTAINS MORE DECIMAL PLACES THAN DISPLAYED)",""))))</f>
        <v/>
      </c>
      <c r="H12" s="143"/>
      <c r="I12" s="143"/>
      <c r="J12" s="54">
        <f>IF(C12="",0,IF(C12&lt;0.01,1,0))</f>
        <v>0</v>
      </c>
      <c r="K12" s="43">
        <f>IF(C12&lt;&gt;"",1,0)</f>
        <v>0</v>
      </c>
      <c r="L12" s="43"/>
      <c r="M12" s="64"/>
      <c r="N12" s="88"/>
      <c r="O12" s="88"/>
      <c r="P12" s="151"/>
      <c r="Q12" s="40"/>
    </row>
    <row r="13" spans="2:17" ht="15" customHeight="1" x14ac:dyDescent="0.55000000000000004">
      <c r="B13" s="72"/>
      <c r="C13" s="84"/>
      <c r="D13" s="2" t="str">
        <f>IF(LEN(C13)&gt;6,"re-enter",IF(C13&gt;0.5,"HI cal",""))</f>
        <v/>
      </c>
      <c r="F13" s="141"/>
      <c r="G13" s="139" t="str">
        <f>IF(MIN(C11:C14)&lt;0.01,"",CONCATENATE("The average of the four values is  ",TEXT(D72,"0.000000")," g/dl."))</f>
        <v/>
      </c>
      <c r="H13" s="140"/>
      <c r="I13" s="140"/>
      <c r="J13" s="54">
        <f>IF(C13="",0,IF(C13&lt;0.01,1,0))</f>
        <v>0</v>
      </c>
      <c r="K13" s="43">
        <f>IF(C13&lt;&gt;"",1,0)</f>
        <v>0</v>
      </c>
      <c r="L13" s="43"/>
      <c r="M13" s="64"/>
      <c r="N13" s="88"/>
      <c r="O13" s="88"/>
      <c r="P13" s="151"/>
      <c r="Q13" s="40"/>
    </row>
    <row r="14" spans="2:17" ht="15" customHeight="1" thickBot="1" x14ac:dyDescent="0.6">
      <c r="B14" s="75"/>
      <c r="C14" s="85"/>
      <c r="D14" s="2" t="str">
        <f>IF(LEN(C14)&gt;6,"re-enter",IF(C14&gt;0.5,"HI cal",""))</f>
        <v/>
      </c>
      <c r="F14" s="141"/>
      <c r="G14" s="144" t="str">
        <f>IF(MIN(C11:C14)&lt;0.01,"",CONCATENATE("The ",D76*100,"% uncertainty is +/- ", TEXT(D77,"0.0000000"), " g/dl, at a 99.73 % level of confidence (k=3)."))</f>
        <v/>
      </c>
      <c r="H14" s="145"/>
      <c r="I14" s="145"/>
      <c r="J14" s="54">
        <f>IF(C14="",0,IF(C14&lt;0.01,1,0))</f>
        <v>0</v>
      </c>
      <c r="K14" s="43">
        <f>IF(C14&lt;&gt;"",1,0)</f>
        <v>0</v>
      </c>
      <c r="L14" s="43"/>
      <c r="M14" s="64"/>
      <c r="N14" s="88"/>
      <c r="O14" s="88"/>
      <c r="P14" s="151"/>
      <c r="Q14" s="40"/>
    </row>
    <row r="15" spans="2:17" x14ac:dyDescent="0.55000000000000004">
      <c r="B15" s="117"/>
      <c r="F15" s="141"/>
      <c r="G15" s="146" t="str">
        <f>IF(OR(MIN(C11:C14)&lt;0.01,SUM(K11:K14)&lt;&gt;4),"",IF(AND(MAX(D67:D70)&gt;D76,M30=""),"",IF(AND(MAX(D67:D70)&gt;D76,M30&lt;&gt;""),"The lowest value was used for reporting.",CONCATENATE("The ",IF(C8="serum","serum converted, ",""),"truncated average for reporting is ",IF(C8="serum",TEXT(F74,"0.00"),TEXT(D74,"0.00")),"  g/dl."))))</f>
        <v/>
      </c>
      <c r="H15" s="147"/>
      <c r="I15" s="147"/>
      <c r="J15" s="54"/>
      <c r="M15" s="64"/>
      <c r="N15" s="88"/>
      <c r="O15" s="91"/>
      <c r="P15" s="151"/>
      <c r="Q15" s="40"/>
    </row>
    <row r="16" spans="2:17" x14ac:dyDescent="0.55000000000000004">
      <c r="B16" s="117"/>
      <c r="C16" s="70" t="str">
        <f>IF(AND(C9&lt;&gt;"acetone",C17="x",SUM(K11:K14)&gt;0,SUM(J11:J14)=0),"'No alcohol' selected below conflicts with entered results!","")</f>
        <v/>
      </c>
      <c r="F16" s="141"/>
      <c r="G16" s="144" t="str">
        <f>IF(C8="serum",CONCATENATE("The serum to whole blood conversion calculation is:  ",TEXT(D72,"0.000000")," g/dl / 1.18 = ",TEXT(F72,"0.000000")," g/dl."),"")</f>
        <v/>
      </c>
      <c r="H16" s="145"/>
      <c r="I16" s="145"/>
      <c r="J16" s="54"/>
      <c r="M16" s="64"/>
      <c r="N16" s="88"/>
      <c r="O16" s="7"/>
      <c r="P16" s="151"/>
      <c r="Q16" s="40"/>
    </row>
    <row r="17" spans="2:17" x14ac:dyDescent="0.55000000000000004">
      <c r="B17" s="68" t="s">
        <v>42</v>
      </c>
      <c r="C17" s="86"/>
      <c r="D17" s="60" t="s">
        <v>43</v>
      </c>
      <c r="F17" s="98"/>
      <c r="M17" s="64"/>
      <c r="N17" s="7"/>
      <c r="O17" s="7"/>
      <c r="P17" s="151"/>
      <c r="Q17" s="40"/>
    </row>
    <row r="18" spans="2:17" x14ac:dyDescent="0.55000000000000004">
      <c r="M18" s="64"/>
      <c r="N18" s="7"/>
      <c r="O18" s="123"/>
      <c r="P18" s="151"/>
      <c r="Q18" s="40"/>
    </row>
    <row r="19" spans="2:17" x14ac:dyDescent="0.55000000000000004">
      <c r="B19" s="59" t="s">
        <v>85</v>
      </c>
      <c r="C19" s="38" t="str">
        <f>IFERROR(IF(B20="","",IF(VLOOKUP(B20,othervolid,1)=B20,"","+")),"+")</f>
        <v/>
      </c>
      <c r="E19" s="148" t="s">
        <v>82</v>
      </c>
      <c r="F19" s="148"/>
      <c r="G19" s="148"/>
      <c r="H19" s="148"/>
      <c r="I19" s="38" t="str">
        <f>IFERROR(IF(E20="","",IF(VLOOKUP(E20,othervolid,1)=E20,"","+")),"+")</f>
        <v/>
      </c>
      <c r="M19" s="64"/>
      <c r="N19" s="7"/>
      <c r="O19" s="7"/>
      <c r="P19" s="151"/>
      <c r="Q19" s="40"/>
    </row>
    <row r="20" spans="2:17" ht="15" customHeight="1" x14ac:dyDescent="0.55000000000000004">
      <c r="B20" s="158"/>
      <c r="C20" s="158"/>
      <c r="E20" s="171"/>
      <c r="F20" s="172"/>
      <c r="G20" s="172"/>
      <c r="H20" s="173"/>
      <c r="M20" s="64"/>
      <c r="N20" s="88"/>
      <c r="O20" s="7"/>
      <c r="P20" s="151"/>
      <c r="Q20" s="40"/>
    </row>
    <row r="21" spans="2:17" x14ac:dyDescent="0.55000000000000004">
      <c r="D21" s="99" t="str">
        <f>IF(AND(B20=E20,B20&lt;&gt;""),"The two entries above conflict with eachother!","")</f>
        <v/>
      </c>
      <c r="M21" s="64"/>
      <c r="N21" s="88"/>
      <c r="O21" s="7"/>
      <c r="P21" s="151"/>
      <c r="Q21" s="40"/>
    </row>
    <row r="22" spans="2:17" ht="15" customHeight="1" x14ac:dyDescent="0.55000000000000004">
      <c r="B22" s="38" t="s">
        <v>101</v>
      </c>
      <c r="E22" s="38" t="str">
        <f>IFERROR(IF(B23="","",IF(VLOOKUP(B23,statements_alpha,1)=B23,"","+")),"+")</f>
        <v/>
      </c>
      <c r="F22" s="39"/>
      <c r="G22" s="58"/>
      <c r="H22" s="58"/>
      <c r="I22" s="58"/>
      <c r="M22" s="64"/>
      <c r="N22" s="7"/>
      <c r="O22" s="7"/>
      <c r="P22" s="151"/>
      <c r="Q22" s="40"/>
    </row>
    <row r="23" spans="2:17" ht="15" customHeight="1" x14ac:dyDescent="0.55000000000000004">
      <c r="B23" s="152"/>
      <c r="C23" s="153"/>
      <c r="D23" s="153"/>
      <c r="E23" s="153"/>
      <c r="F23" s="153"/>
      <c r="G23" s="153"/>
      <c r="H23" s="153"/>
      <c r="I23" s="154"/>
      <c r="M23" s="64"/>
      <c r="N23" s="149" t="s">
        <v>98</v>
      </c>
      <c r="O23" s="134"/>
      <c r="P23" s="150"/>
      <c r="Q23" s="40"/>
    </row>
    <row r="24" spans="2:17" x14ac:dyDescent="0.55000000000000004">
      <c r="B24" s="155"/>
      <c r="C24" s="156"/>
      <c r="D24" s="156"/>
      <c r="E24" s="156"/>
      <c r="F24" s="156"/>
      <c r="G24" s="156"/>
      <c r="H24" s="156"/>
      <c r="I24" s="157"/>
      <c r="M24" s="64"/>
      <c r="N24" s="107"/>
      <c r="O24" s="108"/>
      <c r="P24" s="109"/>
      <c r="Q24" s="40"/>
    </row>
    <row r="25" spans="2:17" x14ac:dyDescent="0.55000000000000004">
      <c r="F25" s="7"/>
      <c r="G25" s="58"/>
      <c r="H25" s="58"/>
      <c r="I25" s="58"/>
      <c r="M25" s="64"/>
      <c r="N25" s="7"/>
      <c r="O25" s="177" t="str">
        <f>IF(B27="","",RIGHT(B27,LEN(B27)-48))</f>
        <v/>
      </c>
      <c r="P25" s="177"/>
      <c r="Q25" s="40"/>
    </row>
    <row r="26" spans="2:17" ht="15" customHeight="1" x14ac:dyDescent="0.55000000000000004">
      <c r="B26" s="111" t="s">
        <v>102</v>
      </c>
      <c r="C26" s="38" t="str">
        <f>IFERROR(IF(B27="","",IF(VLOOKUP(B27,dispositions_alpha,1)=B27,"","+")),"+")</f>
        <v/>
      </c>
      <c r="M26" s="64"/>
      <c r="N26" s="7"/>
      <c r="O26" s="177"/>
      <c r="P26" s="177"/>
      <c r="Q26" s="40"/>
    </row>
    <row r="27" spans="2:17" x14ac:dyDescent="0.55000000000000004">
      <c r="B27" s="168"/>
      <c r="C27" s="169"/>
      <c r="D27" s="169"/>
      <c r="E27" s="169"/>
      <c r="F27" s="169"/>
      <c r="G27" s="169"/>
      <c r="H27" s="169"/>
      <c r="I27" s="170"/>
      <c r="M27" s="64"/>
      <c r="N27" s="7"/>
      <c r="O27" s="7"/>
      <c r="P27" s="7"/>
      <c r="Q27" s="40"/>
    </row>
    <row r="28" spans="2:17" x14ac:dyDescent="0.55000000000000004">
      <c r="M28" s="64"/>
      <c r="N28" s="176" t="s">
        <v>99</v>
      </c>
      <c r="O28" s="176"/>
      <c r="P28" s="176"/>
      <c r="Q28" s="40"/>
    </row>
    <row r="29" spans="2:17" ht="15" customHeight="1" x14ac:dyDescent="0.55000000000000004">
      <c r="B29" s="42" t="s">
        <v>28</v>
      </c>
      <c r="C29" s="102"/>
      <c r="D29" s="102"/>
      <c r="E29" s="102"/>
      <c r="F29" s="102"/>
      <c r="G29" s="102"/>
      <c r="H29" s="102"/>
      <c r="I29" s="102"/>
      <c r="N29" s="79"/>
      <c r="O29" s="79"/>
      <c r="P29" s="79"/>
    </row>
    <row r="30" spans="2:17" x14ac:dyDescent="0.55000000000000004">
      <c r="B30" s="179"/>
      <c r="C30" s="180"/>
      <c r="D30" s="180"/>
      <c r="E30" s="180"/>
      <c r="F30" s="180"/>
      <c r="G30" s="180"/>
      <c r="H30" s="180"/>
      <c r="I30" s="181"/>
      <c r="M30" s="130"/>
      <c r="N30" s="178" t="str">
        <f>IF(AND(MAX(D67:D70)&gt;D76,SUM(K11:K14)=4),"&lt;- If this is a second set of values for the case, and both sets have an unacceptable deviation from the mean, enter the lowest value in the cell to the left (gm/dL).","")</f>
        <v/>
      </c>
      <c r="O30" s="178"/>
      <c r="P30" s="178"/>
    </row>
    <row r="31" spans="2:17" ht="15" customHeight="1" x14ac:dyDescent="0.55000000000000004">
      <c r="B31" s="182"/>
      <c r="C31" s="183"/>
      <c r="D31" s="183"/>
      <c r="E31" s="183"/>
      <c r="F31" s="183"/>
      <c r="G31" s="183"/>
      <c r="H31" s="183"/>
      <c r="I31" s="184"/>
      <c r="N31" s="178"/>
      <c r="O31" s="178"/>
      <c r="P31" s="178"/>
    </row>
    <row r="32" spans="2:17" x14ac:dyDescent="0.55000000000000004">
      <c r="B32" s="182"/>
      <c r="C32" s="183"/>
      <c r="D32" s="183"/>
      <c r="E32" s="183"/>
      <c r="F32" s="183"/>
      <c r="G32" s="183"/>
      <c r="H32" s="183"/>
      <c r="I32" s="184"/>
      <c r="M32" s="5"/>
    </row>
    <row r="33" spans="2:9" x14ac:dyDescent="0.55000000000000004">
      <c r="B33" s="182"/>
      <c r="C33" s="183"/>
      <c r="D33" s="183"/>
      <c r="E33" s="183"/>
      <c r="F33" s="183"/>
      <c r="G33" s="183"/>
      <c r="H33" s="183"/>
      <c r="I33" s="184"/>
    </row>
    <row r="34" spans="2:9" x14ac:dyDescent="0.55000000000000004">
      <c r="B34" s="182"/>
      <c r="C34" s="183"/>
      <c r="D34" s="183"/>
      <c r="E34" s="183"/>
      <c r="F34" s="183"/>
      <c r="G34" s="183"/>
      <c r="H34" s="183"/>
      <c r="I34" s="184"/>
    </row>
    <row r="35" spans="2:9" x14ac:dyDescent="0.55000000000000004">
      <c r="B35" s="182"/>
      <c r="C35" s="183"/>
      <c r="D35" s="183"/>
      <c r="E35" s="183"/>
      <c r="F35" s="183"/>
      <c r="G35" s="183"/>
      <c r="H35" s="183"/>
      <c r="I35" s="184"/>
    </row>
    <row r="36" spans="2:9" x14ac:dyDescent="0.55000000000000004">
      <c r="B36" s="182"/>
      <c r="C36" s="183"/>
      <c r="D36" s="183"/>
      <c r="E36" s="183"/>
      <c r="F36" s="183"/>
      <c r="G36" s="183"/>
      <c r="H36" s="183"/>
      <c r="I36" s="184"/>
    </row>
    <row r="37" spans="2:9" x14ac:dyDescent="0.55000000000000004">
      <c r="B37" s="182"/>
      <c r="C37" s="183"/>
      <c r="D37" s="183"/>
      <c r="E37" s="183"/>
      <c r="F37" s="183"/>
      <c r="G37" s="183"/>
      <c r="H37" s="183"/>
      <c r="I37" s="184"/>
    </row>
    <row r="38" spans="2:9" x14ac:dyDescent="0.55000000000000004">
      <c r="B38" s="185"/>
      <c r="C38" s="186"/>
      <c r="D38" s="186"/>
      <c r="E38" s="186"/>
      <c r="F38" s="186"/>
      <c r="G38" s="186"/>
      <c r="H38" s="186"/>
      <c r="I38" s="187"/>
    </row>
    <row r="40" spans="2:9" x14ac:dyDescent="0.55000000000000004">
      <c r="B40" s="7" t="s">
        <v>103</v>
      </c>
    </row>
    <row r="41" spans="2:9" ht="15" customHeight="1" x14ac:dyDescent="0.55000000000000004">
      <c r="B41" s="159" t="str">
        <f>CONCATENATE(IF(B90="","",B90&amp;CHAR(10)&amp;CHAR(10)),IF(B23="","","- "&amp;B23&amp;CHAR(10)&amp;CHAR(10)))</f>
        <v/>
      </c>
      <c r="C41" s="160"/>
      <c r="D41" s="160"/>
      <c r="E41" s="160"/>
      <c r="F41" s="160"/>
      <c r="G41" s="160"/>
      <c r="H41" s="160"/>
      <c r="I41" s="161"/>
    </row>
    <row r="42" spans="2:9" x14ac:dyDescent="0.55000000000000004">
      <c r="B42" s="162"/>
      <c r="C42" s="163"/>
      <c r="D42" s="163"/>
      <c r="E42" s="163"/>
      <c r="F42" s="163"/>
      <c r="G42" s="163"/>
      <c r="H42" s="163"/>
      <c r="I42" s="164"/>
    </row>
    <row r="43" spans="2:9" x14ac:dyDescent="0.55000000000000004">
      <c r="B43" s="162"/>
      <c r="C43" s="163"/>
      <c r="D43" s="163"/>
      <c r="E43" s="163"/>
      <c r="F43" s="163"/>
      <c r="G43" s="163"/>
      <c r="H43" s="163"/>
      <c r="I43" s="164"/>
    </row>
    <row r="44" spans="2:9" x14ac:dyDescent="0.55000000000000004">
      <c r="B44" s="162"/>
      <c r="C44" s="163"/>
      <c r="D44" s="163"/>
      <c r="E44" s="163"/>
      <c r="F44" s="163"/>
      <c r="G44" s="163"/>
      <c r="H44" s="163"/>
      <c r="I44" s="164"/>
    </row>
    <row r="45" spans="2:9" x14ac:dyDescent="0.55000000000000004">
      <c r="B45" s="162"/>
      <c r="C45" s="163"/>
      <c r="D45" s="163"/>
      <c r="E45" s="163"/>
      <c r="F45" s="163"/>
      <c r="G45" s="163"/>
      <c r="H45" s="163"/>
      <c r="I45" s="164"/>
    </row>
    <row r="46" spans="2:9" x14ac:dyDescent="0.55000000000000004">
      <c r="B46" s="162"/>
      <c r="C46" s="163"/>
      <c r="D46" s="163"/>
      <c r="E46" s="163"/>
      <c r="F46" s="163"/>
      <c r="G46" s="163"/>
      <c r="H46" s="163"/>
      <c r="I46" s="164"/>
    </row>
    <row r="47" spans="2:9" x14ac:dyDescent="0.55000000000000004">
      <c r="B47" s="162"/>
      <c r="C47" s="163"/>
      <c r="D47" s="163"/>
      <c r="E47" s="163"/>
      <c r="F47" s="163"/>
      <c r="G47" s="163"/>
      <c r="H47" s="163"/>
      <c r="I47" s="164"/>
    </row>
    <row r="48" spans="2:9" x14ac:dyDescent="0.55000000000000004">
      <c r="B48" s="162"/>
      <c r="C48" s="163"/>
      <c r="D48" s="163"/>
      <c r="E48" s="163"/>
      <c r="F48" s="163"/>
      <c r="G48" s="163"/>
      <c r="H48" s="163"/>
      <c r="I48" s="164"/>
    </row>
    <row r="49" spans="2:12" x14ac:dyDescent="0.55000000000000004">
      <c r="B49" s="162"/>
      <c r="C49" s="163"/>
      <c r="D49" s="163"/>
      <c r="E49" s="163"/>
      <c r="F49" s="163"/>
      <c r="G49" s="163"/>
      <c r="H49" s="163"/>
      <c r="I49" s="164"/>
    </row>
    <row r="50" spans="2:12" x14ac:dyDescent="0.55000000000000004">
      <c r="B50" s="162"/>
      <c r="C50" s="163"/>
      <c r="D50" s="163"/>
      <c r="E50" s="163"/>
      <c r="F50" s="163"/>
      <c r="G50" s="163"/>
      <c r="H50" s="163"/>
      <c r="I50" s="164"/>
    </row>
    <row r="51" spans="2:12" x14ac:dyDescent="0.55000000000000004">
      <c r="B51" s="162"/>
      <c r="C51" s="163"/>
      <c r="D51" s="163"/>
      <c r="E51" s="163"/>
      <c r="F51" s="163"/>
      <c r="G51" s="163"/>
      <c r="H51" s="163"/>
      <c r="I51" s="164"/>
    </row>
    <row r="52" spans="2:12" x14ac:dyDescent="0.55000000000000004">
      <c r="B52" s="162"/>
      <c r="C52" s="163"/>
      <c r="D52" s="163"/>
      <c r="E52" s="163"/>
      <c r="F52" s="163"/>
      <c r="G52" s="163"/>
      <c r="H52" s="163"/>
      <c r="I52" s="164"/>
    </row>
    <row r="53" spans="2:12" x14ac:dyDescent="0.55000000000000004">
      <c r="B53" s="162"/>
      <c r="C53" s="163"/>
      <c r="D53" s="163"/>
      <c r="E53" s="163"/>
      <c r="F53" s="163"/>
      <c r="G53" s="163"/>
      <c r="H53" s="163"/>
      <c r="I53" s="164"/>
    </row>
    <row r="54" spans="2:12" x14ac:dyDescent="0.55000000000000004">
      <c r="B54" s="162"/>
      <c r="C54" s="163"/>
      <c r="D54" s="163"/>
      <c r="E54" s="163"/>
      <c r="F54" s="163"/>
      <c r="G54" s="163"/>
      <c r="H54" s="163"/>
      <c r="I54" s="164"/>
    </row>
    <row r="55" spans="2:12" x14ac:dyDescent="0.55000000000000004">
      <c r="B55" s="165"/>
      <c r="C55" s="166"/>
      <c r="D55" s="166"/>
      <c r="E55" s="166"/>
      <c r="F55" s="166"/>
      <c r="G55" s="166"/>
      <c r="H55" s="166"/>
      <c r="I55" s="167"/>
    </row>
    <row r="56" spans="2:12" x14ac:dyDescent="0.55000000000000004">
      <c r="B56" s="103"/>
      <c r="C56" s="103"/>
      <c r="D56" s="103"/>
      <c r="E56" s="103"/>
      <c r="F56" s="103"/>
      <c r="G56" s="103"/>
      <c r="H56" s="103"/>
      <c r="I56" s="103"/>
    </row>
    <row r="57" spans="2:12" x14ac:dyDescent="0.55000000000000004">
      <c r="B57" s="104" t="s">
        <v>112</v>
      </c>
      <c r="C57" s="103"/>
      <c r="D57" s="103"/>
      <c r="E57" s="103"/>
      <c r="F57" s="103"/>
      <c r="G57" s="103"/>
      <c r="H57" s="103"/>
      <c r="I57" s="103"/>
    </row>
    <row r="59" spans="2:12" x14ac:dyDescent="0.55000000000000004">
      <c r="B59" s="42" t="str">
        <f>'1'!B59</f>
        <v>Form template approved by Toxicology Technical Leader Wayne Lewallen on 11/14/2019.</v>
      </c>
    </row>
    <row r="60" spans="2:12" x14ac:dyDescent="0.55000000000000004">
      <c r="B60" s="42"/>
    </row>
    <row r="61" spans="2:12" x14ac:dyDescent="0.55000000000000004">
      <c r="B61" s="42"/>
      <c r="L61" s="119"/>
    </row>
    <row r="62" spans="2:12" x14ac:dyDescent="0.55000000000000004">
      <c r="B62" s="42"/>
      <c r="I62" s="8"/>
      <c r="L62" s="119" t="s">
        <v>118</v>
      </c>
    </row>
    <row r="63" spans="2:12" x14ac:dyDescent="0.55000000000000004">
      <c r="I63" s="131"/>
    </row>
    <row r="64" spans="2:12" x14ac:dyDescent="0.55000000000000004">
      <c r="I64" s="7"/>
    </row>
    <row r="65" spans="1:7" hidden="1" x14ac:dyDescent="0.55000000000000004">
      <c r="B65" s="44" t="s">
        <v>29</v>
      </c>
    </row>
    <row r="66" spans="1:7" hidden="1" x14ac:dyDescent="0.55000000000000004">
      <c r="B66" s="21" t="s">
        <v>41</v>
      </c>
      <c r="C66" s="46" t="s">
        <v>3</v>
      </c>
      <c r="D66" s="45"/>
    </row>
    <row r="67" spans="1:7" hidden="1" x14ac:dyDescent="0.55000000000000004">
      <c r="B67" s="47">
        <f>C11</f>
        <v>0</v>
      </c>
      <c r="C67" s="9" t="e">
        <f>ABS(C11-D$72)</f>
        <v>#DIV/0!</v>
      </c>
      <c r="D67" s="16" t="str">
        <f>IFERROR(C67/$D$72,"")</f>
        <v/>
      </c>
    </row>
    <row r="68" spans="1:7" hidden="1" x14ac:dyDescent="0.55000000000000004">
      <c r="B68" s="47">
        <f>C12</f>
        <v>0</v>
      </c>
      <c r="C68" s="10" t="e">
        <f>ABS(C12-D$72)</f>
        <v>#DIV/0!</v>
      </c>
      <c r="D68" s="16" t="str">
        <f t="shared" ref="D68:D70" si="0">IFERROR(C68/$D$72,"")</f>
        <v/>
      </c>
    </row>
    <row r="69" spans="1:7" hidden="1" x14ac:dyDescent="0.55000000000000004">
      <c r="B69" s="47">
        <f>C13</f>
        <v>0</v>
      </c>
      <c r="C69" s="10" t="e">
        <f>ABS(C13-D$72)</f>
        <v>#DIV/0!</v>
      </c>
      <c r="D69" s="16" t="str">
        <f t="shared" si="0"/>
        <v/>
      </c>
    </row>
    <row r="70" spans="1:7" hidden="1" x14ac:dyDescent="0.55000000000000004">
      <c r="B70" s="47">
        <f>C14</f>
        <v>0</v>
      </c>
      <c r="C70" s="10" t="e">
        <f>ABS(C14-D$72)</f>
        <v>#DIV/0!</v>
      </c>
      <c r="D70" s="16" t="str">
        <f t="shared" si="0"/>
        <v/>
      </c>
    </row>
    <row r="71" spans="1:7" hidden="1" x14ac:dyDescent="0.55000000000000004">
      <c r="F71" s="38" t="s">
        <v>77</v>
      </c>
    </row>
    <row r="72" spans="1:7" hidden="1" x14ac:dyDescent="0.55000000000000004">
      <c r="C72" s="38" t="s">
        <v>0</v>
      </c>
      <c r="D72" s="6" t="e">
        <f>AVERAGE(C11:C14)</f>
        <v>#DIV/0!</v>
      </c>
      <c r="E72" s="38" t="s">
        <v>10</v>
      </c>
      <c r="F72" s="37" t="e">
        <f>D72/1.18</f>
        <v>#DIV/0!</v>
      </c>
      <c r="G72" s="38" t="s">
        <v>10</v>
      </c>
    </row>
    <row r="73" spans="1:7" hidden="1" x14ac:dyDescent="0.55000000000000004">
      <c r="C73" s="55" t="s">
        <v>4</v>
      </c>
      <c r="D73" s="3" t="e">
        <f>TEXT(INT(D72*100)/100,"0.00")</f>
        <v>#DIV/0!</v>
      </c>
      <c r="E73" s="38" t="s">
        <v>10</v>
      </c>
      <c r="F73" s="3" t="e">
        <f>TEXT(INT(F72*100)/100,"0.00")</f>
        <v>#DIV/0!</v>
      </c>
      <c r="G73" s="38" t="s">
        <v>10</v>
      </c>
    </row>
    <row r="74" spans="1:7" hidden="1" x14ac:dyDescent="0.55000000000000004">
      <c r="C74" s="8" t="s">
        <v>1</v>
      </c>
      <c r="D74" s="4" t="str">
        <f>IF(MIN(C11:C14)&lt;0.01,"0.00",D73)</f>
        <v>0.00</v>
      </c>
      <c r="E74" s="38" t="s">
        <v>10</v>
      </c>
      <c r="F74" s="4" t="str">
        <f>IF(MIN(C11:C14)&lt;0.01,"0.00",F73)</f>
        <v>0.00</v>
      </c>
      <c r="G74" s="38" t="s">
        <v>10</v>
      </c>
    </row>
    <row r="75" spans="1:7" hidden="1" x14ac:dyDescent="0.55000000000000004"/>
    <row r="76" spans="1:7" hidden="1" x14ac:dyDescent="0.55000000000000004">
      <c r="C76" s="174" t="s">
        <v>2</v>
      </c>
      <c r="D76" s="56">
        <f>VLOOKUP(C9,Ranges!G9:H12,2)</f>
        <v>0.04</v>
      </c>
    </row>
    <row r="77" spans="1:7" hidden="1" x14ac:dyDescent="0.55000000000000004">
      <c r="B77" s="58"/>
      <c r="C77" s="175"/>
      <c r="D77" s="57" t="e">
        <f>D76*D72</f>
        <v>#DIV/0!</v>
      </c>
      <c r="F77" s="1"/>
    </row>
    <row r="78" spans="1:7" hidden="1" x14ac:dyDescent="0.55000000000000004">
      <c r="B78" s="58"/>
      <c r="C78" s="65"/>
      <c r="D78" s="66"/>
      <c r="F78" s="1"/>
    </row>
    <row r="79" spans="1:7" hidden="1" x14ac:dyDescent="0.55000000000000004">
      <c r="B79" s="11" t="s">
        <v>76</v>
      </c>
      <c r="C79" s="11"/>
    </row>
    <row r="80" spans="1:7" hidden="1" x14ac:dyDescent="0.55000000000000004">
      <c r="A80" s="64"/>
      <c r="B80" s="38" t="s">
        <v>78</v>
      </c>
      <c r="C80" s="63" t="str">
        <f>IF(OR(SUM(J11:J14)&gt;0,MAX(D67:D70)&gt;D76,C8="serum"),"",IF(D74="0.00","",CONCATENATE("The measured ",C8," acetone concentration is ",TEXT(TRUNC(D72,3),"0.000")," +/- ",IF(INT(D72*D76*10000)&lt;5,"0.001",TEXT(D72*D76,"0.000"))," grams per 100 milliliters, at a coverage probability of 99.7%.  ",CHAR(10),CHAR(10))))</f>
        <v/>
      </c>
    </row>
    <row r="81" spans="1:9" hidden="1" x14ac:dyDescent="0.55000000000000004">
      <c r="A81" s="64"/>
      <c r="B81" s="38" t="s">
        <v>79</v>
      </c>
      <c r="C81" s="63" t="str">
        <f>CONCATENATE("The ",C8," alcohol concentration is 0.00 grams of alcohol per 100 milliliters, as defined by NCGS 20-4.01 (1b).  ",IF(AND(B20="",E20="",C9&lt;&gt;"acetone"),C86,CHAR(10)&amp;CHAR(10)))</f>
        <v>The blood alcohol concentration is 0.00 grams of alcohol per 100 milliliters, as defined by NCGS 20-4.01 (1b).    (Analysis performed using HS-GC.)</v>
      </c>
    </row>
    <row r="82" spans="1:9" hidden="1" x14ac:dyDescent="0.55000000000000004">
      <c r="A82" s="64"/>
      <c r="B82" s="38" t="s">
        <v>80</v>
      </c>
      <c r="C82" s="63" t="str">
        <f>IFERROR(IF(AND(SUM(J11:J14)=0,MAX(D67:D70)&gt;D76),"",IF(C8="serum",CONCATENATE("The blood ",C9," concentration is ",TEXT(F74,"0.00")," grams of alcohol per 100 milliliters, as defined by NCGS 20-4.01 (1b).  The reported blood alcohol concentration is a calculated value resulting from a converted serum alcohol concentration.  The measured serum ",C9," concentration is ",TEXT(TRUNC(D72,3),"0.000")," +/- ",IF(INT(D72*D76*10000)&lt;5,"0.001",TEXT(D72*D76,"0.000"))," grams of alcohol per 100 milliliters, at a coverage probability of 99.7%.",IF(AND(B20="",E20=""),C86,CHAR(10)&amp;CHAR(10))),"")),"")</f>
        <v/>
      </c>
    </row>
    <row r="83" spans="1:9" hidden="1" x14ac:dyDescent="0.55000000000000004">
      <c r="A83" s="64"/>
      <c r="B83" s="38" t="s">
        <v>81</v>
      </c>
      <c r="C83" s="63" t="str">
        <f>IFERROR(IF(AND(SUM(J11:J14)=0,MAX(D67:D70)&gt;D76,SUM(K11:K14)=4,M30&lt;&gt;""),CONCATENATE("The ",C8," ",C9," concentration is ",TEXT(INT(M30*100)/100,"0.00")," grams of alcohol per 100 milliliters, as defined by NCGS 20-4.01 (1b)."),IF(AND(SUM(J11:J14)=0,MAX(D67:D70)&gt;D76),"",CONCATENATE("The ",C8," ",C9," concentration is ",TEXT(D74,"0.00")," grams of alcohol per 100 milliliters, as defined by NCGS 20-4.01 (1b).","  The measured ",C8," ",C9," concentration is ",TEXT(TRUNC(D72,3),"0.000")," +/- ",IF(INT(D72*D76*10000)&lt;5,"0.001",TEXT(D72*D76,"0.000"))," grams of alcohol per 100 milliliters, at a coverage probability of 99.7%.  ",IF(AND(B20="",E20=""),C86,CHAR(10)&amp;CHAR(10))))),"")</f>
        <v/>
      </c>
    </row>
    <row r="84" spans="1:9" hidden="1" x14ac:dyDescent="0.55000000000000004">
      <c r="A84" s="64"/>
      <c r="B84" s="38" t="s">
        <v>83</v>
      </c>
      <c r="C84" s="63" t="str">
        <f>CONCATENATE("Analysis confirmed the presence of the following substance: ",B20,".  ",CHAR(10),CHAR(10))</f>
        <v xml:space="preserve">Analysis confirmed the presence of the following substance: .  
</v>
      </c>
    </row>
    <row r="85" spans="1:9" hidden="1" x14ac:dyDescent="0.55000000000000004">
      <c r="A85" s="64"/>
      <c r="B85" s="67" t="s">
        <v>84</v>
      </c>
      <c r="C85" s="54" t="str">
        <f>CONCATENATE("Analysis did not confirm the presence of the following: ",E20,".  ",CHAR(10),CHAR(10))</f>
        <v xml:space="preserve">Analysis did not confirm the presence of the following: .  
</v>
      </c>
    </row>
    <row r="86" spans="1:9" hidden="1" x14ac:dyDescent="0.55000000000000004">
      <c r="A86" s="64"/>
      <c r="B86" s="78" t="s">
        <v>90</v>
      </c>
      <c r="C86" s="101" t="s">
        <v>111</v>
      </c>
    </row>
    <row r="87" spans="1:9" hidden="1" x14ac:dyDescent="0.55000000000000004"/>
    <row r="88" spans="1:9" hidden="1" x14ac:dyDescent="0.55000000000000004"/>
    <row r="89" spans="1:9" hidden="1" x14ac:dyDescent="0.55000000000000004">
      <c r="B89" s="38" t="s">
        <v>100</v>
      </c>
      <c r="E89" s="90"/>
    </row>
    <row r="90" spans="1:9" hidden="1" x14ac:dyDescent="0.55000000000000004">
      <c r="B90" s="159" t="str">
        <f>CONCATENATE(IF(AND(C8&lt;&gt;"serum",C9="acetone"),"- "&amp;C80,""),IF(OR(C17="x",AND(C9&lt;&gt;"acetone",SUM(J11:J14)&gt;0)),"- "&amp;C81,""),IF(AND(SUM(K11:K14)&gt;1,C8&lt;&gt;"serum",C9&lt;&gt;"acetone",C17&lt;&gt;"x",SUM(J11:J14)=0),"- "&amp;C83,""),IF(AND(C8="serum",C17&lt;&gt;"x",SUM(J11:J14)=0),"- "&amp;C82,""),IF(B20&lt;&gt;"","- "&amp;C84,""),IF(E20&lt;&gt;"","- "&amp;C85,""),IF(OR(B20&lt;&gt;"",E20&lt;&gt;"",AND(C9="acetone",C8&lt;&gt;"serum")),C86,""))</f>
        <v/>
      </c>
      <c r="C90" s="160"/>
      <c r="D90" s="160"/>
      <c r="E90" s="160"/>
      <c r="F90" s="160"/>
      <c r="G90" s="160"/>
      <c r="H90" s="160"/>
      <c r="I90" s="161"/>
    </row>
    <row r="91" spans="1:9" hidden="1" x14ac:dyDescent="0.55000000000000004">
      <c r="B91" s="162"/>
      <c r="C91" s="163"/>
      <c r="D91" s="163"/>
      <c r="E91" s="163"/>
      <c r="F91" s="163"/>
      <c r="G91" s="163"/>
      <c r="H91" s="163"/>
      <c r="I91" s="164"/>
    </row>
    <row r="92" spans="1:9" hidden="1" x14ac:dyDescent="0.55000000000000004">
      <c r="B92" s="162"/>
      <c r="C92" s="163"/>
      <c r="D92" s="163"/>
      <c r="E92" s="163"/>
      <c r="F92" s="163"/>
      <c r="G92" s="163"/>
      <c r="H92" s="163"/>
      <c r="I92" s="164"/>
    </row>
    <row r="93" spans="1:9" hidden="1" x14ac:dyDescent="0.55000000000000004">
      <c r="B93" s="162"/>
      <c r="C93" s="163"/>
      <c r="D93" s="163"/>
      <c r="E93" s="163"/>
      <c r="F93" s="163"/>
      <c r="G93" s="163"/>
      <c r="H93" s="163"/>
      <c r="I93" s="164"/>
    </row>
    <row r="94" spans="1:9" hidden="1" x14ac:dyDescent="0.55000000000000004">
      <c r="B94" s="162"/>
      <c r="C94" s="163"/>
      <c r="D94" s="163"/>
      <c r="E94" s="163"/>
      <c r="F94" s="163"/>
      <c r="G94" s="163"/>
      <c r="H94" s="163"/>
      <c r="I94" s="164"/>
    </row>
    <row r="95" spans="1:9" hidden="1" x14ac:dyDescent="0.55000000000000004">
      <c r="B95" s="162"/>
      <c r="C95" s="163"/>
      <c r="D95" s="163"/>
      <c r="E95" s="163"/>
      <c r="F95" s="163"/>
      <c r="G95" s="163"/>
      <c r="H95" s="163"/>
      <c r="I95" s="164"/>
    </row>
    <row r="96" spans="1:9" hidden="1" x14ac:dyDescent="0.55000000000000004">
      <c r="B96" s="162"/>
      <c r="C96" s="163"/>
      <c r="D96" s="163"/>
      <c r="E96" s="163"/>
      <c r="F96" s="163"/>
      <c r="G96" s="163"/>
      <c r="H96" s="163"/>
      <c r="I96" s="164"/>
    </row>
    <row r="97" spans="2:9" hidden="1" x14ac:dyDescent="0.55000000000000004">
      <c r="B97" s="162"/>
      <c r="C97" s="163"/>
      <c r="D97" s="163"/>
      <c r="E97" s="163"/>
      <c r="F97" s="163"/>
      <c r="G97" s="163"/>
      <c r="H97" s="163"/>
      <c r="I97" s="164"/>
    </row>
    <row r="98" spans="2:9" hidden="1" x14ac:dyDescent="0.55000000000000004">
      <c r="B98" s="162"/>
      <c r="C98" s="163"/>
      <c r="D98" s="163"/>
      <c r="E98" s="163"/>
      <c r="F98" s="163"/>
      <c r="G98" s="163"/>
      <c r="H98" s="163"/>
      <c r="I98" s="164"/>
    </row>
    <row r="99" spans="2:9" hidden="1" x14ac:dyDescent="0.55000000000000004">
      <c r="B99" s="165"/>
      <c r="C99" s="166"/>
      <c r="D99" s="166"/>
      <c r="E99" s="166"/>
      <c r="F99" s="166"/>
      <c r="G99" s="166"/>
      <c r="H99" s="166"/>
      <c r="I99" s="167"/>
    </row>
    <row r="100" spans="2:9" hidden="1" x14ac:dyDescent="0.55000000000000004"/>
  </sheetData>
  <sheetProtection algorithmName="SHA-512" hashValue="YZeVac0UbvBBcubWRGQ/KYuz+efZ0ByLjQ1LXyq27Y970Zy63mbzafN/zoiX46PPkUxMsOTGKDG85y8yovcMJQ==" saltValue="CTP3skwIaZgNtpl5rpNbfA==" spinCount="100000" sheet="1" objects="1" scenarios="1"/>
  <mergeCells count="29">
    <mergeCell ref="B1:F1"/>
    <mergeCell ref="E4:F4"/>
    <mergeCell ref="E5:F5"/>
    <mergeCell ref="N7:P7"/>
    <mergeCell ref="F8:F16"/>
    <mergeCell ref="G8:I8"/>
    <mergeCell ref="N8:P8"/>
    <mergeCell ref="G9:I9"/>
    <mergeCell ref="G10:I10"/>
    <mergeCell ref="G11:I11"/>
    <mergeCell ref="B27:I27"/>
    <mergeCell ref="P11:P22"/>
    <mergeCell ref="G12:I12"/>
    <mergeCell ref="G13:I13"/>
    <mergeCell ref="G14:I14"/>
    <mergeCell ref="G15:I15"/>
    <mergeCell ref="G16:I16"/>
    <mergeCell ref="E19:H19"/>
    <mergeCell ref="B20:C20"/>
    <mergeCell ref="E20:H20"/>
    <mergeCell ref="B23:I24"/>
    <mergeCell ref="N23:P23"/>
    <mergeCell ref="O25:P26"/>
    <mergeCell ref="N28:P28"/>
    <mergeCell ref="B30:I38"/>
    <mergeCell ref="B41:I55"/>
    <mergeCell ref="C76:C77"/>
    <mergeCell ref="B90:I99"/>
    <mergeCell ref="N30:P31"/>
  </mergeCells>
  <conditionalFormatting sqref="C67:C70">
    <cfRule type="expression" dxfId="429" priority="8">
      <formula>ABS(C11-$D$72)&gt;$D$77</formula>
    </cfRule>
  </conditionalFormatting>
  <conditionalFormatting sqref="B26">
    <cfRule type="expression" dxfId="428" priority="9">
      <formula>B27=""</formula>
    </cfRule>
  </conditionalFormatting>
  <conditionalFormatting sqref="B4">
    <cfRule type="expression" dxfId="427" priority="7">
      <formula>$B$5=""</formula>
    </cfRule>
  </conditionalFormatting>
  <conditionalFormatting sqref="C4">
    <cfRule type="expression" dxfId="426" priority="6">
      <formula>$C$5=""</formula>
    </cfRule>
  </conditionalFormatting>
  <conditionalFormatting sqref="E4:F4">
    <cfRule type="expression" dxfId="425" priority="5">
      <formula>$E$5=""</formula>
    </cfRule>
  </conditionalFormatting>
  <conditionalFormatting sqref="H4">
    <cfRule type="expression" dxfId="424" priority="4">
      <formula>$H$5=""</formula>
    </cfRule>
  </conditionalFormatting>
  <conditionalFormatting sqref="C8">
    <cfRule type="expression" dxfId="423" priority="3">
      <formula>$C$8&lt;&gt;"blood"</formula>
    </cfRule>
  </conditionalFormatting>
  <conditionalFormatting sqref="C9">
    <cfRule type="expression" dxfId="422" priority="2">
      <formula>$C$9&lt;&gt;"ethanol"</formula>
    </cfRule>
  </conditionalFormatting>
  <conditionalFormatting sqref="M30">
    <cfRule type="expression" dxfId="421" priority="1">
      <formula>N30&lt;&gt;""</formula>
    </cfRule>
  </conditionalFormatting>
  <conditionalFormatting sqref="G9:G12">
    <cfRule type="expression" dxfId="420" priority="100">
      <formula>AND(SUM(J$11:J$14)=0,D67&gt;$D$76)</formula>
    </cfRule>
  </conditionalFormatting>
  <dataValidations count="8">
    <dataValidation type="list" errorStyle="warning" allowBlank="1" showErrorMessage="1" errorTitle="Custom entry" error="You have customized this field." sqref="B27:I27" xr:uid="{00000000-0002-0000-1700-000000000000}">
      <formula1>dispositions</formula1>
    </dataValidation>
    <dataValidation type="textLength" errorStyle="warning" operator="equal" allowBlank="1" showInputMessage="1" showErrorMessage="1" errorTitle="Case Number Length Error?" error="The length of the case number should be 10 characters." sqref="B5" xr:uid="{00000000-0002-0000-1700-000001000000}">
      <formula1>10</formula1>
    </dataValidation>
    <dataValidation type="list" errorStyle="warning" allowBlank="1" showInputMessage="1" showErrorMessage="1" errorTitle="Custom Entry" error="You have entered a selection not in the drop-down list.  " sqref="E20" xr:uid="{00000000-0002-0000-1700-000002000000}">
      <formula1>othervolid</formula1>
    </dataValidation>
    <dataValidation type="list" errorStyle="warning" allowBlank="1" showErrorMessage="1" errorTitle="Custom entry" error="You have customized this field." sqref="B23:I24" xr:uid="{00000000-0002-0000-1700-000003000000}">
      <formula1>statements</formula1>
    </dataValidation>
    <dataValidation type="list" allowBlank="1" showInputMessage="1" showErrorMessage="1" sqref="C8" xr:uid="{00000000-0002-0000-1700-000004000000}">
      <formula1>matrix_list</formula1>
    </dataValidation>
    <dataValidation type="list" errorStyle="warning" allowBlank="1" showInputMessage="1" showErrorMessage="1" errorTitle="Custom Entry" error="You have entered a name not in the drop-down list." sqref="H5" xr:uid="{00000000-0002-0000-1700-000005000000}">
      <formula1>analyst_list</formula1>
    </dataValidation>
    <dataValidation type="list" errorStyle="warning" allowBlank="1" showInputMessage="1" showErrorMessage="1" errorTitle="custom entry" error="You have entered a selection not in the drop-down list.  " sqref="B20:C20" xr:uid="{00000000-0002-0000-1700-000006000000}">
      <formula1>othervolid</formula1>
    </dataValidation>
    <dataValidation type="list" allowBlank="1" showInputMessage="1" showErrorMessage="1" sqref="C17" xr:uid="{00000000-0002-0000-1700-000007000000}">
      <formula1>applies</formula1>
    </dataValidation>
  </dataValidations>
  <pageMargins left="0.7" right="0.7" top="0.75" bottom="0.75" header="0.3" footer="0.3"/>
  <pageSetup scale="68" orientation="portrait" horizontalDpi="300" verticalDpi="300" r:id="rId1"/>
  <ignoredErrors>
    <ignoredError sqref="E5 H5 B5:C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8" r:id="rId4" name="Button 2">
              <controlPr defaultSize="0" print="0" autoFill="0" autoPict="0" macro="[0]!ThisWorkbook.GeneratePDF">
                <anchor moveWithCells="1">
                  <from>
                    <xdr:col>8</xdr:col>
                    <xdr:colOff>1123950</xdr:colOff>
                    <xdr:row>3</xdr:row>
                    <xdr:rowOff>11430</xdr:rowOff>
                  </from>
                  <to>
                    <xdr:col>11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700-000008000000}">
          <x14:formula1>
            <xm:f>Ranges!$G$9:$G$12</xm:f>
          </x14:formula1>
          <xm:sqref>C9</xm:sqref>
        </x14:dataValidation>
        <x14:dataValidation type="date" errorStyle="information" operator="lessThan" allowBlank="1" showErrorMessage="1" errorTitle="Uncertainty Update Due" error="The uncertainty values used in this form are due to be updated.  Please ensure you are using the most recent form." xr:uid="{00000000-0002-0000-1700-000009000000}">
          <x14:formula1>
            <xm:f>Ranges!G14+Ranges!G16</xm:f>
          </x14:formula1>
          <xm:sqref>E5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6">
    <pageSetUpPr fitToPage="1"/>
  </sheetPr>
  <dimension ref="A1:Q100"/>
  <sheetViews>
    <sheetView showGridLines="0" zoomScaleNormal="100" workbookViewId="0">
      <selection activeCell="C11" sqref="C11"/>
    </sheetView>
  </sheetViews>
  <sheetFormatPr defaultColWidth="9.15625" defaultRowHeight="14.4" x14ac:dyDescent="0.55000000000000004"/>
  <cols>
    <col min="1" max="1" width="1.83984375" style="38" customWidth="1"/>
    <col min="2" max="2" width="20.83984375" style="38" customWidth="1"/>
    <col min="3" max="3" width="12" style="38" bestFit="1" customWidth="1"/>
    <col min="4" max="4" width="11" style="38" customWidth="1"/>
    <col min="5" max="5" width="9.578125" style="38" customWidth="1"/>
    <col min="6" max="6" width="7.15625" style="38" customWidth="1"/>
    <col min="7" max="7" width="7.68359375" style="38" customWidth="1"/>
    <col min="8" max="8" width="25.68359375" style="38" customWidth="1"/>
    <col min="9" max="9" width="38.578125" style="38" customWidth="1"/>
    <col min="10" max="10" width="15.83984375" style="38" hidden="1" customWidth="1"/>
    <col min="11" max="11" width="22.41796875" style="38" hidden="1" customWidth="1"/>
    <col min="12" max="12" width="5" style="38" customWidth="1"/>
    <col min="13" max="13" width="7.41796875" style="38" customWidth="1"/>
    <col min="14" max="14" width="2.26171875" style="38" customWidth="1"/>
    <col min="15" max="15" width="2" style="38" customWidth="1"/>
    <col min="16" max="16" width="88.15625" style="38" customWidth="1"/>
    <col min="17" max="16384" width="9.15625" style="38"/>
  </cols>
  <sheetData>
    <row r="1" spans="2:17" ht="15" customHeight="1" x14ac:dyDescent="0.55000000000000004">
      <c r="B1" s="132" t="str">
        <f>'1'!B1</f>
        <v>Body Fluid Alcohol Concentration and Volatiles Reporting Form</v>
      </c>
      <c r="C1" s="133"/>
      <c r="D1" s="133"/>
      <c r="E1" s="133"/>
      <c r="F1" s="133"/>
      <c r="G1" s="79"/>
      <c r="H1" s="79"/>
      <c r="I1" s="93" t="str">
        <f>'1'!I1</f>
        <v>Version 2</v>
      </c>
      <c r="J1" s="44" t="s">
        <v>40</v>
      </c>
      <c r="K1" s="44" t="s">
        <v>40</v>
      </c>
      <c r="L1" s="44"/>
    </row>
    <row r="2" spans="2:17" ht="15" customHeight="1" x14ac:dyDescent="0.55000000000000004">
      <c r="B2" s="80" t="str">
        <f>'1'!B2</f>
        <v>NCSCL - Toxicology Section</v>
      </c>
      <c r="C2" s="11"/>
      <c r="D2" s="11"/>
      <c r="E2" s="11"/>
      <c r="F2" s="11"/>
      <c r="G2" s="11"/>
      <c r="H2" s="11"/>
      <c r="I2" s="94" t="str">
        <f>'1'!I2</f>
        <v>Effective Date: 11/14/2019</v>
      </c>
      <c r="J2" s="44"/>
      <c r="K2" s="44"/>
      <c r="L2" s="44"/>
      <c r="N2" s="100"/>
    </row>
    <row r="3" spans="2:17" ht="15" customHeight="1" x14ac:dyDescent="0.55000000000000004">
      <c r="D3" s="41"/>
      <c r="O3" s="95" t="s">
        <v>88</v>
      </c>
    </row>
    <row r="4" spans="2:17" ht="15" customHeight="1" x14ac:dyDescent="0.55000000000000004">
      <c r="B4" s="124" t="s">
        <v>37</v>
      </c>
      <c r="C4" s="124" t="s">
        <v>38</v>
      </c>
      <c r="E4" s="138" t="s">
        <v>94</v>
      </c>
      <c r="F4" s="138"/>
      <c r="H4" s="118" t="s">
        <v>44</v>
      </c>
      <c r="J4" s="92"/>
      <c r="O4" s="95"/>
      <c r="P4" s="110" t="s">
        <v>113</v>
      </c>
    </row>
    <row r="5" spans="2:17" ht="15" customHeight="1" x14ac:dyDescent="0.55000000000000004">
      <c r="B5" s="120" t="str">
        <f>IF('Sample list'!B29="","",'Sample list'!B29)</f>
        <v/>
      </c>
      <c r="C5" s="120" t="str">
        <f>IF('Sample list'!C29="","",'Sample list'!C29)</f>
        <v/>
      </c>
      <c r="E5" s="136" t="str">
        <f>IF('1'!E5="","",'1'!E5)</f>
        <v/>
      </c>
      <c r="F5" s="137"/>
      <c r="H5" s="83" t="str">
        <f>IF('1'!H5="","",'1'!H5)</f>
        <v/>
      </c>
      <c r="O5" s="38" t="s">
        <v>88</v>
      </c>
      <c r="P5" s="37" t="str">
        <f>B41</f>
        <v/>
      </c>
    </row>
    <row r="6" spans="2:17" ht="15" customHeight="1" x14ac:dyDescent="0.55000000000000004"/>
    <row r="7" spans="2:17" ht="15" customHeight="1" thickBot="1" x14ac:dyDescent="0.6">
      <c r="N7" s="135" t="s">
        <v>96</v>
      </c>
      <c r="O7" s="135"/>
      <c r="P7" s="135"/>
    </row>
    <row r="8" spans="2:17" ht="15" customHeight="1" x14ac:dyDescent="0.55000000000000004">
      <c r="B8" s="71" t="s">
        <v>92</v>
      </c>
      <c r="C8" s="81" t="s">
        <v>71</v>
      </c>
      <c r="F8" s="141" t="s">
        <v>86</v>
      </c>
      <c r="G8" s="139" t="str">
        <f>CONCATENATE("The measured ",C9," values are:")</f>
        <v>The measured ethanol values are:</v>
      </c>
      <c r="H8" s="140"/>
      <c r="I8" s="140"/>
      <c r="M8" s="64"/>
      <c r="N8" s="134" t="s">
        <v>97</v>
      </c>
      <c r="O8" s="134"/>
      <c r="P8" s="134"/>
      <c r="Q8" s="40"/>
    </row>
    <row r="9" spans="2:17" ht="15" customHeight="1" x14ac:dyDescent="0.55000000000000004">
      <c r="B9" s="72" t="s">
        <v>93</v>
      </c>
      <c r="C9" s="82" t="s">
        <v>5</v>
      </c>
      <c r="F9" s="141"/>
      <c r="G9" s="142" t="str">
        <f>IF(C11="","",IF(C11=0,"0.0000  g/dl",CONCATENATE(TEXT(C11,"0.0000"),"  g/dl",IF(AND(SUM(J$11:J$14)=0,D67&gt;$D$76),CONCATENATE("  (&gt;",$D$76*100,"% deviation from the average)"),""),IF(C11*10000-INT(C11*10000)&gt;0.0001,"    (THIS VALUE CONTAINS MORE DECIMAL PLACES THAN DISPLAYED)",""))))</f>
        <v/>
      </c>
      <c r="H9" s="143"/>
      <c r="I9" s="143"/>
      <c r="M9" s="64"/>
      <c r="N9" s="105"/>
      <c r="O9" s="89"/>
      <c r="P9" s="106"/>
      <c r="Q9" s="40"/>
    </row>
    <row r="10" spans="2:17" ht="15" customHeight="1" x14ac:dyDescent="0.55000000000000004">
      <c r="B10" s="72"/>
      <c r="C10" s="73"/>
      <c r="D10" s="69"/>
      <c r="F10" s="141"/>
      <c r="G10" s="142" t="str">
        <f>IF(C12="","",IF(C12=0,"0.0000  g/dl",CONCATENATE(TEXT(C12,"0.0000"),"  g/dl",IF(AND(SUM(J$11:J$14)=0,D68&gt;$D$76),CONCATENATE("  (&gt;",$D$76*100,"% deviation from the average)"),""),IF(C12*10000-INT(C12*10000)&gt;0.0001,"    (THIS VALUE CONTAINS MORE DECIMAL PLACES THAN DISPLAYED)",""))))</f>
        <v/>
      </c>
      <c r="H10" s="143"/>
      <c r="I10" s="143"/>
      <c r="J10" s="38" t="s">
        <v>39</v>
      </c>
      <c r="K10" s="43" t="s">
        <v>75</v>
      </c>
      <c r="L10" s="43"/>
      <c r="M10" s="64"/>
      <c r="N10" s="7"/>
      <c r="O10" s="89" t="str">
        <f>"Item "&amp;C5&amp;":"</f>
        <v>Item :</v>
      </c>
      <c r="P10" s="89"/>
      <c r="Q10" s="40"/>
    </row>
    <row r="11" spans="2:17" ht="15" customHeight="1" x14ac:dyDescent="0.55000000000000004">
      <c r="B11" s="74" t="s">
        <v>74</v>
      </c>
      <c r="C11" s="84"/>
      <c r="D11" s="2" t="str">
        <f>IF(LEN(C11)&gt;6,"re-enter",IF(C11&gt;0.5,"HI cal",""))</f>
        <v/>
      </c>
      <c r="F11" s="141"/>
      <c r="G11" s="142" t="str">
        <f>IF(C13="","",IF(C13=0,"0.0000  g/dl",CONCATENATE(TEXT(C13,"0.0000"),"  g/dl",IF(AND(SUM(J$11:J$14)=0,D69&gt;$D$76),CONCATENATE("  (&gt;",$D$76*100,"% deviation from the average)"),""),IF(C13*10000-INT(C13*10000)&gt;0.0001,"    (THIS VALUE CONTAINS MORE DECIMAL PLACES THAN DISPLAYED)",""))))</f>
        <v/>
      </c>
      <c r="H11" s="143"/>
      <c r="I11" s="143"/>
      <c r="J11" s="54">
        <f>IF(C11="",0,IF(C11&lt;0.01,1,0))</f>
        <v>0</v>
      </c>
      <c r="K11" s="43">
        <f>IF(C11&lt;&gt;"",1,0)</f>
        <v>0</v>
      </c>
      <c r="L11" s="43"/>
      <c r="M11" s="64"/>
      <c r="N11" s="88"/>
      <c r="O11" s="91"/>
      <c r="P11" s="151" t="str">
        <f>CONCATENATE(IF(B90="","",B90&amp;CHAR(10)&amp;CHAR(10)),IF(B23="","","- "&amp;B23))</f>
        <v/>
      </c>
      <c r="Q11" s="40"/>
    </row>
    <row r="12" spans="2:17" ht="15" customHeight="1" x14ac:dyDescent="0.55000000000000004">
      <c r="B12" s="72"/>
      <c r="C12" s="84"/>
      <c r="D12" s="2" t="str">
        <f>IF(LEN(C12)&gt;6,"re-enter",IF(C12&gt;0.5,"HI cal",""))</f>
        <v/>
      </c>
      <c r="F12" s="141"/>
      <c r="G12" s="142" t="str">
        <f>IF(C14="","",IF(C14=0,"0.0000  g/dl",CONCATENATE(TEXT(C14,"0.0000"),"  g/dl",IF(AND(SUM(J$11:J$14)=0,D70&gt;$D$76),CONCATENATE("  (&gt;",$D$76*100,"% deviation from the average)"),""),IF(C14*10000-INT(C14*10000)&gt;0.0001,"    (THIS VALUE CONTAINS MORE DECIMAL PLACES THAN DISPLAYED)",""))))</f>
        <v/>
      </c>
      <c r="H12" s="143"/>
      <c r="I12" s="143"/>
      <c r="J12" s="54">
        <f>IF(C12="",0,IF(C12&lt;0.01,1,0))</f>
        <v>0</v>
      </c>
      <c r="K12" s="43">
        <f>IF(C12&lt;&gt;"",1,0)</f>
        <v>0</v>
      </c>
      <c r="L12" s="43"/>
      <c r="M12" s="64"/>
      <c r="N12" s="88"/>
      <c r="O12" s="88"/>
      <c r="P12" s="151"/>
      <c r="Q12" s="40"/>
    </row>
    <row r="13" spans="2:17" ht="15" customHeight="1" x14ac:dyDescent="0.55000000000000004">
      <c r="B13" s="72"/>
      <c r="C13" s="84"/>
      <c r="D13" s="2" t="str">
        <f>IF(LEN(C13)&gt;6,"re-enter",IF(C13&gt;0.5,"HI cal",""))</f>
        <v/>
      </c>
      <c r="F13" s="141"/>
      <c r="G13" s="139" t="str">
        <f>IF(MIN(C11:C14)&lt;0.01,"",CONCATENATE("The average of the four values is  ",TEXT(D72,"0.000000")," g/dl."))</f>
        <v/>
      </c>
      <c r="H13" s="140"/>
      <c r="I13" s="140"/>
      <c r="J13" s="54">
        <f>IF(C13="",0,IF(C13&lt;0.01,1,0))</f>
        <v>0</v>
      </c>
      <c r="K13" s="43">
        <f>IF(C13&lt;&gt;"",1,0)</f>
        <v>0</v>
      </c>
      <c r="L13" s="43"/>
      <c r="M13" s="64"/>
      <c r="N13" s="88"/>
      <c r="O13" s="88"/>
      <c r="P13" s="151"/>
      <c r="Q13" s="40"/>
    </row>
    <row r="14" spans="2:17" ht="15" customHeight="1" thickBot="1" x14ac:dyDescent="0.6">
      <c r="B14" s="75"/>
      <c r="C14" s="85"/>
      <c r="D14" s="2" t="str">
        <f>IF(LEN(C14)&gt;6,"re-enter",IF(C14&gt;0.5,"HI cal",""))</f>
        <v/>
      </c>
      <c r="F14" s="141"/>
      <c r="G14" s="144" t="str">
        <f>IF(MIN(C11:C14)&lt;0.01,"",CONCATENATE("The ",D76*100,"% uncertainty is +/- ", TEXT(D77,"0.0000000"), " g/dl, at a 99.73 % level of confidence (k=3)."))</f>
        <v/>
      </c>
      <c r="H14" s="145"/>
      <c r="I14" s="145"/>
      <c r="J14" s="54">
        <f>IF(C14="",0,IF(C14&lt;0.01,1,0))</f>
        <v>0</v>
      </c>
      <c r="K14" s="43">
        <f>IF(C14&lt;&gt;"",1,0)</f>
        <v>0</v>
      </c>
      <c r="L14" s="43"/>
      <c r="M14" s="64"/>
      <c r="N14" s="88"/>
      <c r="O14" s="88"/>
      <c r="P14" s="151"/>
      <c r="Q14" s="40"/>
    </row>
    <row r="15" spans="2:17" x14ac:dyDescent="0.55000000000000004">
      <c r="B15" s="117"/>
      <c r="F15" s="141"/>
      <c r="G15" s="146" t="str">
        <f>IF(OR(MIN(C11:C14)&lt;0.01,SUM(K11:K14)&lt;&gt;4),"",IF(AND(MAX(D67:D70)&gt;D76,M30=""),"",IF(AND(MAX(D67:D70)&gt;D76,M30&lt;&gt;""),"The lowest value was used for reporting.",CONCATENATE("The ",IF(C8="serum","serum converted, ",""),"truncated average for reporting is ",IF(C8="serum",TEXT(F74,"0.00"),TEXT(D74,"0.00")),"  g/dl."))))</f>
        <v/>
      </c>
      <c r="H15" s="147"/>
      <c r="I15" s="147"/>
      <c r="J15" s="54"/>
      <c r="M15" s="64"/>
      <c r="N15" s="88"/>
      <c r="O15" s="91"/>
      <c r="P15" s="151"/>
      <c r="Q15" s="40"/>
    </row>
    <row r="16" spans="2:17" x14ac:dyDescent="0.55000000000000004">
      <c r="B16" s="117"/>
      <c r="C16" s="70" t="str">
        <f>IF(AND(C9&lt;&gt;"acetone",C17="x",SUM(K11:K14)&gt;0,SUM(J11:J14)=0),"'No alcohol' selected below conflicts with entered results!","")</f>
        <v/>
      </c>
      <c r="F16" s="141"/>
      <c r="G16" s="144" t="str">
        <f>IF(C8="serum",CONCATENATE("The serum to whole blood conversion calculation is:  ",TEXT(D72,"0.000000")," g/dl / 1.18 = ",TEXT(F72,"0.000000")," g/dl."),"")</f>
        <v/>
      </c>
      <c r="H16" s="145"/>
      <c r="I16" s="145"/>
      <c r="J16" s="54"/>
      <c r="M16" s="64"/>
      <c r="N16" s="88"/>
      <c r="O16" s="7"/>
      <c r="P16" s="151"/>
      <c r="Q16" s="40"/>
    </row>
    <row r="17" spans="2:17" x14ac:dyDescent="0.55000000000000004">
      <c r="B17" s="68" t="s">
        <v>42</v>
      </c>
      <c r="C17" s="86"/>
      <c r="D17" s="60" t="s">
        <v>43</v>
      </c>
      <c r="F17" s="98"/>
      <c r="M17" s="64"/>
      <c r="N17" s="7"/>
      <c r="O17" s="7"/>
      <c r="P17" s="151"/>
      <c r="Q17" s="40"/>
    </row>
    <row r="18" spans="2:17" x14ac:dyDescent="0.55000000000000004">
      <c r="M18" s="64"/>
      <c r="N18" s="7"/>
      <c r="O18" s="123"/>
      <c r="P18" s="151"/>
      <c r="Q18" s="40"/>
    </row>
    <row r="19" spans="2:17" x14ac:dyDescent="0.55000000000000004">
      <c r="B19" s="59" t="s">
        <v>85</v>
      </c>
      <c r="C19" s="38" t="str">
        <f>IFERROR(IF(B20="","",IF(VLOOKUP(B20,othervolid,1)=B20,"","+")),"+")</f>
        <v/>
      </c>
      <c r="E19" s="148" t="s">
        <v>82</v>
      </c>
      <c r="F19" s="148"/>
      <c r="G19" s="148"/>
      <c r="H19" s="148"/>
      <c r="I19" s="38" t="str">
        <f>IFERROR(IF(E20="","",IF(VLOOKUP(E20,othervolid,1)=E20,"","+")),"+")</f>
        <v/>
      </c>
      <c r="M19" s="64"/>
      <c r="N19" s="7"/>
      <c r="O19" s="7"/>
      <c r="P19" s="151"/>
      <c r="Q19" s="40"/>
    </row>
    <row r="20" spans="2:17" ht="15" customHeight="1" x14ac:dyDescent="0.55000000000000004">
      <c r="B20" s="158"/>
      <c r="C20" s="158"/>
      <c r="E20" s="171"/>
      <c r="F20" s="172"/>
      <c r="G20" s="172"/>
      <c r="H20" s="173"/>
      <c r="M20" s="64"/>
      <c r="N20" s="88"/>
      <c r="O20" s="7"/>
      <c r="P20" s="151"/>
      <c r="Q20" s="40"/>
    </row>
    <row r="21" spans="2:17" x14ac:dyDescent="0.55000000000000004">
      <c r="D21" s="99" t="str">
        <f>IF(AND(B20=E20,B20&lt;&gt;""),"The two entries above conflict with eachother!","")</f>
        <v/>
      </c>
      <c r="M21" s="64"/>
      <c r="N21" s="88"/>
      <c r="O21" s="7"/>
      <c r="P21" s="151"/>
      <c r="Q21" s="40"/>
    </row>
    <row r="22" spans="2:17" ht="15" customHeight="1" x14ac:dyDescent="0.55000000000000004">
      <c r="B22" s="38" t="s">
        <v>101</v>
      </c>
      <c r="E22" s="38" t="str">
        <f>IFERROR(IF(B23="","",IF(VLOOKUP(B23,statements_alpha,1)=B23,"","+")),"+")</f>
        <v/>
      </c>
      <c r="F22" s="39"/>
      <c r="G22" s="58"/>
      <c r="H22" s="58"/>
      <c r="I22" s="58"/>
      <c r="M22" s="64"/>
      <c r="N22" s="7"/>
      <c r="O22" s="7"/>
      <c r="P22" s="151"/>
      <c r="Q22" s="40"/>
    </row>
    <row r="23" spans="2:17" ht="15" customHeight="1" x14ac:dyDescent="0.55000000000000004">
      <c r="B23" s="152"/>
      <c r="C23" s="153"/>
      <c r="D23" s="153"/>
      <c r="E23" s="153"/>
      <c r="F23" s="153"/>
      <c r="G23" s="153"/>
      <c r="H23" s="153"/>
      <c r="I23" s="154"/>
      <c r="M23" s="64"/>
      <c r="N23" s="149" t="s">
        <v>98</v>
      </c>
      <c r="O23" s="134"/>
      <c r="P23" s="150"/>
      <c r="Q23" s="40"/>
    </row>
    <row r="24" spans="2:17" x14ac:dyDescent="0.55000000000000004">
      <c r="B24" s="155"/>
      <c r="C24" s="156"/>
      <c r="D24" s="156"/>
      <c r="E24" s="156"/>
      <c r="F24" s="156"/>
      <c r="G24" s="156"/>
      <c r="H24" s="156"/>
      <c r="I24" s="157"/>
      <c r="M24" s="64"/>
      <c r="N24" s="107"/>
      <c r="O24" s="108"/>
      <c r="P24" s="109"/>
      <c r="Q24" s="40"/>
    </row>
    <row r="25" spans="2:17" x14ac:dyDescent="0.55000000000000004">
      <c r="F25" s="7"/>
      <c r="G25" s="58"/>
      <c r="H25" s="58"/>
      <c r="I25" s="58"/>
      <c r="M25" s="64"/>
      <c r="N25" s="7"/>
      <c r="O25" s="177" t="str">
        <f>IF(B27="","",RIGHT(B27,LEN(B27)-48))</f>
        <v/>
      </c>
      <c r="P25" s="177"/>
      <c r="Q25" s="40"/>
    </row>
    <row r="26" spans="2:17" ht="15" customHeight="1" x14ac:dyDescent="0.55000000000000004">
      <c r="B26" s="111" t="s">
        <v>102</v>
      </c>
      <c r="C26" s="38" t="str">
        <f>IFERROR(IF(B27="","",IF(VLOOKUP(B27,dispositions_alpha,1)=B27,"","+")),"+")</f>
        <v/>
      </c>
      <c r="M26" s="64"/>
      <c r="N26" s="7"/>
      <c r="O26" s="177"/>
      <c r="P26" s="177"/>
      <c r="Q26" s="40"/>
    </row>
    <row r="27" spans="2:17" x14ac:dyDescent="0.55000000000000004">
      <c r="B27" s="168"/>
      <c r="C27" s="169"/>
      <c r="D27" s="169"/>
      <c r="E27" s="169"/>
      <c r="F27" s="169"/>
      <c r="G27" s="169"/>
      <c r="H27" s="169"/>
      <c r="I27" s="170"/>
      <c r="M27" s="64"/>
      <c r="N27" s="7"/>
      <c r="O27" s="7"/>
      <c r="P27" s="7"/>
      <c r="Q27" s="40"/>
    </row>
    <row r="28" spans="2:17" x14ac:dyDescent="0.55000000000000004">
      <c r="M28" s="64"/>
      <c r="N28" s="176" t="s">
        <v>99</v>
      </c>
      <c r="O28" s="176"/>
      <c r="P28" s="176"/>
      <c r="Q28" s="40"/>
    </row>
    <row r="29" spans="2:17" ht="15" customHeight="1" x14ac:dyDescent="0.55000000000000004">
      <c r="B29" s="42" t="s">
        <v>28</v>
      </c>
      <c r="C29" s="102"/>
      <c r="D29" s="102"/>
      <c r="E29" s="102"/>
      <c r="F29" s="102"/>
      <c r="G29" s="102"/>
      <c r="H29" s="102"/>
      <c r="I29" s="102"/>
      <c r="N29" s="79"/>
      <c r="O29" s="79"/>
      <c r="P29" s="79"/>
    </row>
    <row r="30" spans="2:17" x14ac:dyDescent="0.55000000000000004">
      <c r="B30" s="179"/>
      <c r="C30" s="180"/>
      <c r="D30" s="180"/>
      <c r="E30" s="180"/>
      <c r="F30" s="180"/>
      <c r="G30" s="180"/>
      <c r="H30" s="180"/>
      <c r="I30" s="181"/>
      <c r="M30" s="130"/>
      <c r="N30" s="178" t="str">
        <f>IF(AND(MAX(D67:D70)&gt;D76,SUM(K11:K14)=4),"&lt;- If this is a second set of values for the case, and both sets have an unacceptable deviation from the mean, enter the lowest value in the cell to the left (gm/dL).","")</f>
        <v/>
      </c>
      <c r="O30" s="178"/>
      <c r="P30" s="178"/>
    </row>
    <row r="31" spans="2:17" ht="15" customHeight="1" x14ac:dyDescent="0.55000000000000004">
      <c r="B31" s="182"/>
      <c r="C31" s="183"/>
      <c r="D31" s="183"/>
      <c r="E31" s="183"/>
      <c r="F31" s="183"/>
      <c r="G31" s="183"/>
      <c r="H31" s="183"/>
      <c r="I31" s="184"/>
      <c r="N31" s="178"/>
      <c r="O31" s="178"/>
      <c r="P31" s="178"/>
    </row>
    <row r="32" spans="2:17" x14ac:dyDescent="0.55000000000000004">
      <c r="B32" s="182"/>
      <c r="C32" s="183"/>
      <c r="D32" s="183"/>
      <c r="E32" s="183"/>
      <c r="F32" s="183"/>
      <c r="G32" s="183"/>
      <c r="H32" s="183"/>
      <c r="I32" s="184"/>
      <c r="M32" s="5"/>
    </row>
    <row r="33" spans="2:9" x14ac:dyDescent="0.55000000000000004">
      <c r="B33" s="182"/>
      <c r="C33" s="183"/>
      <c r="D33" s="183"/>
      <c r="E33" s="183"/>
      <c r="F33" s="183"/>
      <c r="G33" s="183"/>
      <c r="H33" s="183"/>
      <c r="I33" s="184"/>
    </row>
    <row r="34" spans="2:9" x14ac:dyDescent="0.55000000000000004">
      <c r="B34" s="182"/>
      <c r="C34" s="183"/>
      <c r="D34" s="183"/>
      <c r="E34" s="183"/>
      <c r="F34" s="183"/>
      <c r="G34" s="183"/>
      <c r="H34" s="183"/>
      <c r="I34" s="184"/>
    </row>
    <row r="35" spans="2:9" x14ac:dyDescent="0.55000000000000004">
      <c r="B35" s="182"/>
      <c r="C35" s="183"/>
      <c r="D35" s="183"/>
      <c r="E35" s="183"/>
      <c r="F35" s="183"/>
      <c r="G35" s="183"/>
      <c r="H35" s="183"/>
      <c r="I35" s="184"/>
    </row>
    <row r="36" spans="2:9" x14ac:dyDescent="0.55000000000000004">
      <c r="B36" s="182"/>
      <c r="C36" s="183"/>
      <c r="D36" s="183"/>
      <c r="E36" s="183"/>
      <c r="F36" s="183"/>
      <c r="G36" s="183"/>
      <c r="H36" s="183"/>
      <c r="I36" s="184"/>
    </row>
    <row r="37" spans="2:9" x14ac:dyDescent="0.55000000000000004">
      <c r="B37" s="182"/>
      <c r="C37" s="183"/>
      <c r="D37" s="183"/>
      <c r="E37" s="183"/>
      <c r="F37" s="183"/>
      <c r="G37" s="183"/>
      <c r="H37" s="183"/>
      <c r="I37" s="184"/>
    </row>
    <row r="38" spans="2:9" x14ac:dyDescent="0.55000000000000004">
      <c r="B38" s="185"/>
      <c r="C38" s="186"/>
      <c r="D38" s="186"/>
      <c r="E38" s="186"/>
      <c r="F38" s="186"/>
      <c r="G38" s="186"/>
      <c r="H38" s="186"/>
      <c r="I38" s="187"/>
    </row>
    <row r="40" spans="2:9" x14ac:dyDescent="0.55000000000000004">
      <c r="B40" s="7" t="s">
        <v>103</v>
      </c>
    </row>
    <row r="41" spans="2:9" ht="15" customHeight="1" x14ac:dyDescent="0.55000000000000004">
      <c r="B41" s="159" t="str">
        <f>CONCATENATE(IF(B90="","",B90&amp;CHAR(10)&amp;CHAR(10)),IF(B23="","","- "&amp;B23&amp;CHAR(10)&amp;CHAR(10)))</f>
        <v/>
      </c>
      <c r="C41" s="160"/>
      <c r="D41" s="160"/>
      <c r="E41" s="160"/>
      <c r="F41" s="160"/>
      <c r="G41" s="160"/>
      <c r="H41" s="160"/>
      <c r="I41" s="161"/>
    </row>
    <row r="42" spans="2:9" x14ac:dyDescent="0.55000000000000004">
      <c r="B42" s="162"/>
      <c r="C42" s="163"/>
      <c r="D42" s="163"/>
      <c r="E42" s="163"/>
      <c r="F42" s="163"/>
      <c r="G42" s="163"/>
      <c r="H42" s="163"/>
      <c r="I42" s="164"/>
    </row>
    <row r="43" spans="2:9" x14ac:dyDescent="0.55000000000000004">
      <c r="B43" s="162"/>
      <c r="C43" s="163"/>
      <c r="D43" s="163"/>
      <c r="E43" s="163"/>
      <c r="F43" s="163"/>
      <c r="G43" s="163"/>
      <c r="H43" s="163"/>
      <c r="I43" s="164"/>
    </row>
    <row r="44" spans="2:9" x14ac:dyDescent="0.55000000000000004">
      <c r="B44" s="162"/>
      <c r="C44" s="163"/>
      <c r="D44" s="163"/>
      <c r="E44" s="163"/>
      <c r="F44" s="163"/>
      <c r="G44" s="163"/>
      <c r="H44" s="163"/>
      <c r="I44" s="164"/>
    </row>
    <row r="45" spans="2:9" x14ac:dyDescent="0.55000000000000004">
      <c r="B45" s="162"/>
      <c r="C45" s="163"/>
      <c r="D45" s="163"/>
      <c r="E45" s="163"/>
      <c r="F45" s="163"/>
      <c r="G45" s="163"/>
      <c r="H45" s="163"/>
      <c r="I45" s="164"/>
    </row>
    <row r="46" spans="2:9" x14ac:dyDescent="0.55000000000000004">
      <c r="B46" s="162"/>
      <c r="C46" s="163"/>
      <c r="D46" s="163"/>
      <c r="E46" s="163"/>
      <c r="F46" s="163"/>
      <c r="G46" s="163"/>
      <c r="H46" s="163"/>
      <c r="I46" s="164"/>
    </row>
    <row r="47" spans="2:9" x14ac:dyDescent="0.55000000000000004">
      <c r="B47" s="162"/>
      <c r="C47" s="163"/>
      <c r="D47" s="163"/>
      <c r="E47" s="163"/>
      <c r="F47" s="163"/>
      <c r="G47" s="163"/>
      <c r="H47" s="163"/>
      <c r="I47" s="164"/>
    </row>
    <row r="48" spans="2:9" x14ac:dyDescent="0.55000000000000004">
      <c r="B48" s="162"/>
      <c r="C48" s="163"/>
      <c r="D48" s="163"/>
      <c r="E48" s="163"/>
      <c r="F48" s="163"/>
      <c r="G48" s="163"/>
      <c r="H48" s="163"/>
      <c r="I48" s="164"/>
    </row>
    <row r="49" spans="2:12" x14ac:dyDescent="0.55000000000000004">
      <c r="B49" s="162"/>
      <c r="C49" s="163"/>
      <c r="D49" s="163"/>
      <c r="E49" s="163"/>
      <c r="F49" s="163"/>
      <c r="G49" s="163"/>
      <c r="H49" s="163"/>
      <c r="I49" s="164"/>
    </row>
    <row r="50" spans="2:12" x14ac:dyDescent="0.55000000000000004">
      <c r="B50" s="162"/>
      <c r="C50" s="163"/>
      <c r="D50" s="163"/>
      <c r="E50" s="163"/>
      <c r="F50" s="163"/>
      <c r="G50" s="163"/>
      <c r="H50" s="163"/>
      <c r="I50" s="164"/>
    </row>
    <row r="51" spans="2:12" x14ac:dyDescent="0.55000000000000004">
      <c r="B51" s="162"/>
      <c r="C51" s="163"/>
      <c r="D51" s="163"/>
      <c r="E51" s="163"/>
      <c r="F51" s="163"/>
      <c r="G51" s="163"/>
      <c r="H51" s="163"/>
      <c r="I51" s="164"/>
    </row>
    <row r="52" spans="2:12" x14ac:dyDescent="0.55000000000000004">
      <c r="B52" s="162"/>
      <c r="C52" s="163"/>
      <c r="D52" s="163"/>
      <c r="E52" s="163"/>
      <c r="F52" s="163"/>
      <c r="G52" s="163"/>
      <c r="H52" s="163"/>
      <c r="I52" s="164"/>
    </row>
    <row r="53" spans="2:12" x14ac:dyDescent="0.55000000000000004">
      <c r="B53" s="162"/>
      <c r="C53" s="163"/>
      <c r="D53" s="163"/>
      <c r="E53" s="163"/>
      <c r="F53" s="163"/>
      <c r="G53" s="163"/>
      <c r="H53" s="163"/>
      <c r="I53" s="164"/>
    </row>
    <row r="54" spans="2:12" x14ac:dyDescent="0.55000000000000004">
      <c r="B54" s="162"/>
      <c r="C54" s="163"/>
      <c r="D54" s="163"/>
      <c r="E54" s="163"/>
      <c r="F54" s="163"/>
      <c r="G54" s="163"/>
      <c r="H54" s="163"/>
      <c r="I54" s="164"/>
    </row>
    <row r="55" spans="2:12" x14ac:dyDescent="0.55000000000000004">
      <c r="B55" s="165"/>
      <c r="C55" s="166"/>
      <c r="D55" s="166"/>
      <c r="E55" s="166"/>
      <c r="F55" s="166"/>
      <c r="G55" s="166"/>
      <c r="H55" s="166"/>
      <c r="I55" s="167"/>
    </row>
    <row r="56" spans="2:12" x14ac:dyDescent="0.55000000000000004">
      <c r="B56" s="103"/>
      <c r="C56" s="103"/>
      <c r="D56" s="103"/>
      <c r="E56" s="103"/>
      <c r="F56" s="103"/>
      <c r="G56" s="103"/>
      <c r="H56" s="103"/>
      <c r="I56" s="103"/>
    </row>
    <row r="57" spans="2:12" x14ac:dyDescent="0.55000000000000004">
      <c r="B57" s="104" t="s">
        <v>112</v>
      </c>
      <c r="C57" s="103"/>
      <c r="D57" s="103"/>
      <c r="E57" s="103"/>
      <c r="F57" s="103"/>
      <c r="G57" s="103"/>
      <c r="H57" s="103"/>
      <c r="I57" s="103"/>
    </row>
    <row r="59" spans="2:12" x14ac:dyDescent="0.55000000000000004">
      <c r="B59" s="42" t="str">
        <f>'1'!B59</f>
        <v>Form template approved by Toxicology Technical Leader Wayne Lewallen on 11/14/2019.</v>
      </c>
    </row>
    <row r="60" spans="2:12" x14ac:dyDescent="0.55000000000000004">
      <c r="B60" s="42"/>
    </row>
    <row r="61" spans="2:12" x14ac:dyDescent="0.55000000000000004">
      <c r="B61" s="42"/>
      <c r="L61" s="119"/>
    </row>
    <row r="62" spans="2:12" x14ac:dyDescent="0.55000000000000004">
      <c r="B62" s="42"/>
      <c r="I62" s="8"/>
      <c r="L62" s="119" t="s">
        <v>118</v>
      </c>
    </row>
    <row r="63" spans="2:12" x14ac:dyDescent="0.55000000000000004">
      <c r="I63" s="131"/>
    </row>
    <row r="64" spans="2:12" x14ac:dyDescent="0.55000000000000004">
      <c r="I64" s="7"/>
    </row>
    <row r="65" spans="1:7" hidden="1" x14ac:dyDescent="0.55000000000000004">
      <c r="B65" s="44" t="s">
        <v>29</v>
      </c>
    </row>
    <row r="66" spans="1:7" hidden="1" x14ac:dyDescent="0.55000000000000004">
      <c r="B66" s="21" t="s">
        <v>41</v>
      </c>
      <c r="C66" s="46" t="s">
        <v>3</v>
      </c>
      <c r="D66" s="45"/>
    </row>
    <row r="67" spans="1:7" hidden="1" x14ac:dyDescent="0.55000000000000004">
      <c r="B67" s="47">
        <f>C11</f>
        <v>0</v>
      </c>
      <c r="C67" s="9" t="e">
        <f>ABS(C11-D$72)</f>
        <v>#DIV/0!</v>
      </c>
      <c r="D67" s="16" t="str">
        <f>IFERROR(C67/$D$72,"")</f>
        <v/>
      </c>
    </row>
    <row r="68" spans="1:7" hidden="1" x14ac:dyDescent="0.55000000000000004">
      <c r="B68" s="47">
        <f>C12</f>
        <v>0</v>
      </c>
      <c r="C68" s="10" t="e">
        <f>ABS(C12-D$72)</f>
        <v>#DIV/0!</v>
      </c>
      <c r="D68" s="16" t="str">
        <f t="shared" ref="D68:D70" si="0">IFERROR(C68/$D$72,"")</f>
        <v/>
      </c>
    </row>
    <row r="69" spans="1:7" hidden="1" x14ac:dyDescent="0.55000000000000004">
      <c r="B69" s="47">
        <f>C13</f>
        <v>0</v>
      </c>
      <c r="C69" s="10" t="e">
        <f>ABS(C13-D$72)</f>
        <v>#DIV/0!</v>
      </c>
      <c r="D69" s="16" t="str">
        <f t="shared" si="0"/>
        <v/>
      </c>
    </row>
    <row r="70" spans="1:7" hidden="1" x14ac:dyDescent="0.55000000000000004">
      <c r="B70" s="47">
        <f>C14</f>
        <v>0</v>
      </c>
      <c r="C70" s="10" t="e">
        <f>ABS(C14-D$72)</f>
        <v>#DIV/0!</v>
      </c>
      <c r="D70" s="16" t="str">
        <f t="shared" si="0"/>
        <v/>
      </c>
    </row>
    <row r="71" spans="1:7" hidden="1" x14ac:dyDescent="0.55000000000000004">
      <c r="F71" s="38" t="s">
        <v>77</v>
      </c>
    </row>
    <row r="72" spans="1:7" hidden="1" x14ac:dyDescent="0.55000000000000004">
      <c r="C72" s="38" t="s">
        <v>0</v>
      </c>
      <c r="D72" s="6" t="e">
        <f>AVERAGE(C11:C14)</f>
        <v>#DIV/0!</v>
      </c>
      <c r="E72" s="38" t="s">
        <v>10</v>
      </c>
      <c r="F72" s="37" t="e">
        <f>D72/1.18</f>
        <v>#DIV/0!</v>
      </c>
      <c r="G72" s="38" t="s">
        <v>10</v>
      </c>
    </row>
    <row r="73" spans="1:7" hidden="1" x14ac:dyDescent="0.55000000000000004">
      <c r="C73" s="55" t="s">
        <v>4</v>
      </c>
      <c r="D73" s="3" t="e">
        <f>TEXT(INT(D72*100)/100,"0.00")</f>
        <v>#DIV/0!</v>
      </c>
      <c r="E73" s="38" t="s">
        <v>10</v>
      </c>
      <c r="F73" s="3" t="e">
        <f>TEXT(INT(F72*100)/100,"0.00")</f>
        <v>#DIV/0!</v>
      </c>
      <c r="G73" s="38" t="s">
        <v>10</v>
      </c>
    </row>
    <row r="74" spans="1:7" hidden="1" x14ac:dyDescent="0.55000000000000004">
      <c r="C74" s="8" t="s">
        <v>1</v>
      </c>
      <c r="D74" s="4" t="str">
        <f>IF(MIN(C11:C14)&lt;0.01,"0.00",D73)</f>
        <v>0.00</v>
      </c>
      <c r="E74" s="38" t="s">
        <v>10</v>
      </c>
      <c r="F74" s="4" t="str">
        <f>IF(MIN(C11:C14)&lt;0.01,"0.00",F73)</f>
        <v>0.00</v>
      </c>
      <c r="G74" s="38" t="s">
        <v>10</v>
      </c>
    </row>
    <row r="75" spans="1:7" hidden="1" x14ac:dyDescent="0.55000000000000004"/>
    <row r="76" spans="1:7" hidden="1" x14ac:dyDescent="0.55000000000000004">
      <c r="C76" s="174" t="s">
        <v>2</v>
      </c>
      <c r="D76" s="56">
        <f>VLOOKUP(C9,Ranges!G9:H12,2)</f>
        <v>0.04</v>
      </c>
    </row>
    <row r="77" spans="1:7" hidden="1" x14ac:dyDescent="0.55000000000000004">
      <c r="B77" s="58"/>
      <c r="C77" s="175"/>
      <c r="D77" s="57" t="e">
        <f>D76*D72</f>
        <v>#DIV/0!</v>
      </c>
      <c r="F77" s="1"/>
    </row>
    <row r="78" spans="1:7" hidden="1" x14ac:dyDescent="0.55000000000000004">
      <c r="B78" s="58"/>
      <c r="C78" s="65"/>
      <c r="D78" s="66"/>
      <c r="F78" s="1"/>
    </row>
    <row r="79" spans="1:7" hidden="1" x14ac:dyDescent="0.55000000000000004">
      <c r="B79" s="11" t="s">
        <v>76</v>
      </c>
      <c r="C79" s="11"/>
    </row>
    <row r="80" spans="1:7" hidden="1" x14ac:dyDescent="0.55000000000000004">
      <c r="A80" s="64"/>
      <c r="B80" s="38" t="s">
        <v>78</v>
      </c>
      <c r="C80" s="63" t="str">
        <f>IF(OR(SUM(J11:J14)&gt;0,MAX(D67:D70)&gt;D76,C8="serum"),"",IF(D74="0.00","",CONCATENATE("The measured ",C8," acetone concentration is ",TEXT(TRUNC(D72,3),"0.000")," +/- ",IF(INT(D72*D76*10000)&lt;5,"0.001",TEXT(D72*D76,"0.000"))," grams per 100 milliliters, at a coverage probability of 99.7%.  ",CHAR(10),CHAR(10))))</f>
        <v/>
      </c>
    </row>
    <row r="81" spans="1:9" hidden="1" x14ac:dyDescent="0.55000000000000004">
      <c r="A81" s="64"/>
      <c r="B81" s="38" t="s">
        <v>79</v>
      </c>
      <c r="C81" s="63" t="str">
        <f>CONCATENATE("The ",C8," alcohol concentration is 0.00 grams of alcohol per 100 milliliters, as defined by NCGS 20-4.01 (1b).  ",IF(AND(B20="",E20="",C9&lt;&gt;"acetone"),C86,CHAR(10)&amp;CHAR(10)))</f>
        <v>The blood alcohol concentration is 0.00 grams of alcohol per 100 milliliters, as defined by NCGS 20-4.01 (1b).    (Analysis performed using HS-GC.)</v>
      </c>
    </row>
    <row r="82" spans="1:9" hidden="1" x14ac:dyDescent="0.55000000000000004">
      <c r="A82" s="64"/>
      <c r="B82" s="38" t="s">
        <v>80</v>
      </c>
      <c r="C82" s="63" t="str">
        <f>IFERROR(IF(AND(SUM(J11:J14)=0,MAX(D67:D70)&gt;D76),"",IF(C8="serum",CONCATENATE("The blood ",C9," concentration is ",TEXT(F74,"0.00")," grams of alcohol per 100 milliliters, as defined by NCGS 20-4.01 (1b).  The reported blood alcohol concentration is a calculated value resulting from a converted serum alcohol concentration.  The measured serum ",C9," concentration is ",TEXT(TRUNC(D72,3),"0.000")," +/- ",IF(INT(D72*D76*10000)&lt;5,"0.001",TEXT(D72*D76,"0.000"))," grams of alcohol per 100 milliliters, at a coverage probability of 99.7%.",IF(AND(B20="",E20=""),C86,CHAR(10)&amp;CHAR(10))),"")),"")</f>
        <v/>
      </c>
    </row>
    <row r="83" spans="1:9" hidden="1" x14ac:dyDescent="0.55000000000000004">
      <c r="A83" s="64"/>
      <c r="B83" s="38" t="s">
        <v>81</v>
      </c>
      <c r="C83" s="63" t="str">
        <f>IFERROR(IF(AND(SUM(J11:J14)=0,MAX(D67:D70)&gt;D76,SUM(K11:K14)=4,M30&lt;&gt;""),CONCATENATE("The ",C8," ",C9," concentration is ",TEXT(INT(M30*100)/100,"0.00")," grams of alcohol per 100 milliliters, as defined by NCGS 20-4.01 (1b)."),IF(AND(SUM(J11:J14)=0,MAX(D67:D70)&gt;D76),"",CONCATENATE("The ",C8," ",C9," concentration is ",TEXT(D74,"0.00")," grams of alcohol per 100 milliliters, as defined by NCGS 20-4.01 (1b).","  The measured ",C8," ",C9," concentration is ",TEXT(TRUNC(D72,3),"0.000")," +/- ",IF(INT(D72*D76*10000)&lt;5,"0.001",TEXT(D72*D76,"0.000"))," grams of alcohol per 100 milliliters, at a coverage probability of 99.7%.  ",IF(AND(B20="",E20=""),C86,CHAR(10)&amp;CHAR(10))))),"")</f>
        <v/>
      </c>
    </row>
    <row r="84" spans="1:9" hidden="1" x14ac:dyDescent="0.55000000000000004">
      <c r="A84" s="64"/>
      <c r="B84" s="38" t="s">
        <v>83</v>
      </c>
      <c r="C84" s="63" t="str">
        <f>CONCATENATE("Analysis confirmed the presence of the following substance: ",B20,".  ",CHAR(10),CHAR(10))</f>
        <v xml:space="preserve">Analysis confirmed the presence of the following substance: .  
</v>
      </c>
    </row>
    <row r="85" spans="1:9" hidden="1" x14ac:dyDescent="0.55000000000000004">
      <c r="A85" s="64"/>
      <c r="B85" s="67" t="s">
        <v>84</v>
      </c>
      <c r="C85" s="54" t="str">
        <f>CONCATENATE("Analysis did not confirm the presence of the following: ",E20,".  ",CHAR(10),CHAR(10))</f>
        <v xml:space="preserve">Analysis did not confirm the presence of the following: .  
</v>
      </c>
    </row>
    <row r="86" spans="1:9" hidden="1" x14ac:dyDescent="0.55000000000000004">
      <c r="A86" s="64"/>
      <c r="B86" s="78" t="s">
        <v>90</v>
      </c>
      <c r="C86" s="101" t="s">
        <v>111</v>
      </c>
    </row>
    <row r="87" spans="1:9" hidden="1" x14ac:dyDescent="0.55000000000000004"/>
    <row r="88" spans="1:9" hidden="1" x14ac:dyDescent="0.55000000000000004"/>
    <row r="89" spans="1:9" hidden="1" x14ac:dyDescent="0.55000000000000004">
      <c r="B89" s="38" t="s">
        <v>100</v>
      </c>
      <c r="E89" s="90"/>
    </row>
    <row r="90" spans="1:9" hidden="1" x14ac:dyDescent="0.55000000000000004">
      <c r="B90" s="159" t="str">
        <f>CONCATENATE(IF(AND(C8&lt;&gt;"serum",C9="acetone"),"- "&amp;C80,""),IF(OR(C17="x",AND(C9&lt;&gt;"acetone",SUM(J11:J14)&gt;0)),"- "&amp;C81,""),IF(AND(SUM(K11:K14)&gt;1,C8&lt;&gt;"serum",C9&lt;&gt;"acetone",C17&lt;&gt;"x",SUM(J11:J14)=0),"- "&amp;C83,""),IF(AND(C8="serum",C17&lt;&gt;"x",SUM(J11:J14)=0),"- "&amp;C82,""),IF(B20&lt;&gt;"","- "&amp;C84,""),IF(E20&lt;&gt;"","- "&amp;C85,""),IF(OR(B20&lt;&gt;"",E20&lt;&gt;"",AND(C9="acetone",C8&lt;&gt;"serum")),C86,""))</f>
        <v/>
      </c>
      <c r="C90" s="160"/>
      <c r="D90" s="160"/>
      <c r="E90" s="160"/>
      <c r="F90" s="160"/>
      <c r="G90" s="160"/>
      <c r="H90" s="160"/>
      <c r="I90" s="161"/>
    </row>
    <row r="91" spans="1:9" hidden="1" x14ac:dyDescent="0.55000000000000004">
      <c r="B91" s="162"/>
      <c r="C91" s="163"/>
      <c r="D91" s="163"/>
      <c r="E91" s="163"/>
      <c r="F91" s="163"/>
      <c r="G91" s="163"/>
      <c r="H91" s="163"/>
      <c r="I91" s="164"/>
    </row>
    <row r="92" spans="1:9" hidden="1" x14ac:dyDescent="0.55000000000000004">
      <c r="B92" s="162"/>
      <c r="C92" s="163"/>
      <c r="D92" s="163"/>
      <c r="E92" s="163"/>
      <c r="F92" s="163"/>
      <c r="G92" s="163"/>
      <c r="H92" s="163"/>
      <c r="I92" s="164"/>
    </row>
    <row r="93" spans="1:9" hidden="1" x14ac:dyDescent="0.55000000000000004">
      <c r="B93" s="162"/>
      <c r="C93" s="163"/>
      <c r="D93" s="163"/>
      <c r="E93" s="163"/>
      <c r="F93" s="163"/>
      <c r="G93" s="163"/>
      <c r="H93" s="163"/>
      <c r="I93" s="164"/>
    </row>
    <row r="94" spans="1:9" hidden="1" x14ac:dyDescent="0.55000000000000004">
      <c r="B94" s="162"/>
      <c r="C94" s="163"/>
      <c r="D94" s="163"/>
      <c r="E94" s="163"/>
      <c r="F94" s="163"/>
      <c r="G94" s="163"/>
      <c r="H94" s="163"/>
      <c r="I94" s="164"/>
    </row>
    <row r="95" spans="1:9" hidden="1" x14ac:dyDescent="0.55000000000000004">
      <c r="B95" s="162"/>
      <c r="C95" s="163"/>
      <c r="D95" s="163"/>
      <c r="E95" s="163"/>
      <c r="F95" s="163"/>
      <c r="G95" s="163"/>
      <c r="H95" s="163"/>
      <c r="I95" s="164"/>
    </row>
    <row r="96" spans="1:9" hidden="1" x14ac:dyDescent="0.55000000000000004">
      <c r="B96" s="162"/>
      <c r="C96" s="163"/>
      <c r="D96" s="163"/>
      <c r="E96" s="163"/>
      <c r="F96" s="163"/>
      <c r="G96" s="163"/>
      <c r="H96" s="163"/>
      <c r="I96" s="164"/>
    </row>
    <row r="97" spans="2:9" hidden="1" x14ac:dyDescent="0.55000000000000004">
      <c r="B97" s="162"/>
      <c r="C97" s="163"/>
      <c r="D97" s="163"/>
      <c r="E97" s="163"/>
      <c r="F97" s="163"/>
      <c r="G97" s="163"/>
      <c r="H97" s="163"/>
      <c r="I97" s="164"/>
    </row>
    <row r="98" spans="2:9" hidden="1" x14ac:dyDescent="0.55000000000000004">
      <c r="B98" s="162"/>
      <c r="C98" s="163"/>
      <c r="D98" s="163"/>
      <c r="E98" s="163"/>
      <c r="F98" s="163"/>
      <c r="G98" s="163"/>
      <c r="H98" s="163"/>
      <c r="I98" s="164"/>
    </row>
    <row r="99" spans="2:9" hidden="1" x14ac:dyDescent="0.55000000000000004">
      <c r="B99" s="165"/>
      <c r="C99" s="166"/>
      <c r="D99" s="166"/>
      <c r="E99" s="166"/>
      <c r="F99" s="166"/>
      <c r="G99" s="166"/>
      <c r="H99" s="166"/>
      <c r="I99" s="167"/>
    </row>
    <row r="100" spans="2:9" hidden="1" x14ac:dyDescent="0.55000000000000004"/>
  </sheetData>
  <sheetProtection algorithmName="SHA-512" hashValue="d0raVem7IPFn6ODwqYQHHZJqrJQ08RWQKtCcK2/IKPfsD2yTaYbJW916Vjeu7WX2oM67Pr1h8BFA1gH2IMmwzg==" saltValue="yqWj0cEeaUJBPyZ2ANf3OQ==" spinCount="100000" sheet="1" objects="1" scenarios="1"/>
  <mergeCells count="29">
    <mergeCell ref="B1:F1"/>
    <mergeCell ref="E4:F4"/>
    <mergeCell ref="E5:F5"/>
    <mergeCell ref="N7:P7"/>
    <mergeCell ref="F8:F16"/>
    <mergeCell ref="G8:I8"/>
    <mergeCell ref="N8:P8"/>
    <mergeCell ref="G9:I9"/>
    <mergeCell ref="G10:I10"/>
    <mergeCell ref="G11:I11"/>
    <mergeCell ref="B27:I27"/>
    <mergeCell ref="P11:P22"/>
    <mergeCell ref="G12:I12"/>
    <mergeCell ref="G13:I13"/>
    <mergeCell ref="G14:I14"/>
    <mergeCell ref="G15:I15"/>
    <mergeCell ref="G16:I16"/>
    <mergeCell ref="E19:H19"/>
    <mergeCell ref="B20:C20"/>
    <mergeCell ref="E20:H20"/>
    <mergeCell ref="B23:I24"/>
    <mergeCell ref="N23:P23"/>
    <mergeCell ref="O25:P26"/>
    <mergeCell ref="N28:P28"/>
    <mergeCell ref="B30:I38"/>
    <mergeCell ref="B41:I55"/>
    <mergeCell ref="C76:C77"/>
    <mergeCell ref="B90:I99"/>
    <mergeCell ref="N30:P31"/>
  </mergeCells>
  <conditionalFormatting sqref="C67:C70">
    <cfRule type="expression" dxfId="419" priority="8">
      <formula>ABS(C11-$D$72)&gt;$D$77</formula>
    </cfRule>
  </conditionalFormatting>
  <conditionalFormatting sqref="B26">
    <cfRule type="expression" dxfId="418" priority="9">
      <formula>B27=""</formula>
    </cfRule>
  </conditionalFormatting>
  <conditionalFormatting sqref="B4">
    <cfRule type="expression" dxfId="417" priority="7">
      <formula>$B$5=""</formula>
    </cfRule>
  </conditionalFormatting>
  <conditionalFormatting sqref="C4">
    <cfRule type="expression" dxfId="416" priority="6">
      <formula>$C$5=""</formula>
    </cfRule>
  </conditionalFormatting>
  <conditionalFormatting sqref="E4:F4">
    <cfRule type="expression" dxfId="415" priority="5">
      <formula>$E$5=""</formula>
    </cfRule>
  </conditionalFormatting>
  <conditionalFormatting sqref="H4">
    <cfRule type="expression" dxfId="414" priority="4">
      <formula>$H$5=""</formula>
    </cfRule>
  </conditionalFormatting>
  <conditionalFormatting sqref="C8">
    <cfRule type="expression" dxfId="413" priority="3">
      <formula>$C$8&lt;&gt;"blood"</formula>
    </cfRule>
  </conditionalFormatting>
  <conditionalFormatting sqref="C9">
    <cfRule type="expression" dxfId="412" priority="2">
      <formula>$C$9&lt;&gt;"ethanol"</formula>
    </cfRule>
  </conditionalFormatting>
  <conditionalFormatting sqref="M30">
    <cfRule type="expression" dxfId="411" priority="1">
      <formula>N30&lt;&gt;""</formula>
    </cfRule>
  </conditionalFormatting>
  <conditionalFormatting sqref="G9:G12">
    <cfRule type="expression" dxfId="410" priority="103">
      <formula>AND(SUM(J$11:J$14)=0,D67&gt;$D$76)</formula>
    </cfRule>
  </conditionalFormatting>
  <dataValidations count="8">
    <dataValidation type="list" allowBlank="1" showInputMessage="1" showErrorMessage="1" sqref="C17" xr:uid="{00000000-0002-0000-1800-000000000000}">
      <formula1>applies</formula1>
    </dataValidation>
    <dataValidation type="list" errorStyle="warning" allowBlank="1" showInputMessage="1" showErrorMessage="1" errorTitle="custom entry" error="You have entered a selection not in the drop-down list.  " sqref="B20:C20" xr:uid="{00000000-0002-0000-1800-000001000000}">
      <formula1>othervolid</formula1>
    </dataValidation>
    <dataValidation type="list" errorStyle="warning" allowBlank="1" showInputMessage="1" showErrorMessage="1" errorTitle="Custom Entry" error="You have entered a name not in the drop-down list." sqref="H5" xr:uid="{00000000-0002-0000-1800-000002000000}">
      <formula1>analyst_list</formula1>
    </dataValidation>
    <dataValidation type="list" allowBlank="1" showInputMessage="1" showErrorMessage="1" sqref="C8" xr:uid="{00000000-0002-0000-1800-000003000000}">
      <formula1>matrix_list</formula1>
    </dataValidation>
    <dataValidation type="list" errorStyle="warning" allowBlank="1" showErrorMessage="1" errorTitle="Custom entry" error="You have customized this field." sqref="B23:I24" xr:uid="{00000000-0002-0000-1800-000004000000}">
      <formula1>statements</formula1>
    </dataValidation>
    <dataValidation type="list" errorStyle="warning" allowBlank="1" showInputMessage="1" showErrorMessage="1" errorTitle="Custom Entry" error="You have entered a selection not in the drop-down list.  " sqref="E20" xr:uid="{00000000-0002-0000-1800-000005000000}">
      <formula1>othervolid</formula1>
    </dataValidation>
    <dataValidation type="textLength" errorStyle="warning" operator="equal" allowBlank="1" showInputMessage="1" showErrorMessage="1" errorTitle="Case Number Length Error?" error="The length of the case number should be 10 characters." sqref="B5" xr:uid="{00000000-0002-0000-1800-000006000000}">
      <formula1>10</formula1>
    </dataValidation>
    <dataValidation type="list" errorStyle="warning" allowBlank="1" showErrorMessage="1" errorTitle="Custom entry" error="You have customized this field." sqref="B27:I27" xr:uid="{00000000-0002-0000-1800-000007000000}">
      <formula1>dispositions</formula1>
    </dataValidation>
  </dataValidations>
  <pageMargins left="0.7" right="0.7" top="0.75" bottom="0.75" header="0.3" footer="0.3"/>
  <pageSetup scale="68" orientation="portrait" horizontalDpi="300" verticalDpi="300" r:id="rId1"/>
  <ignoredErrors>
    <ignoredError sqref="E5 H5 B5:C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2" r:id="rId4" name="Button 2">
              <controlPr defaultSize="0" print="0" autoFill="0" autoPict="0" macro="[0]!ThisWorkbook.GeneratePDF">
                <anchor moveWithCells="1">
                  <from>
                    <xdr:col>8</xdr:col>
                    <xdr:colOff>1123950</xdr:colOff>
                    <xdr:row>3</xdr:row>
                    <xdr:rowOff>11430</xdr:rowOff>
                  </from>
                  <to>
                    <xdr:col>11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800-000008000000}">
          <x14:formula1>
            <xm:f>Ranges!$G$9:$G$12</xm:f>
          </x14:formula1>
          <xm:sqref>C9</xm:sqref>
        </x14:dataValidation>
        <x14:dataValidation type="date" errorStyle="information" operator="lessThan" allowBlank="1" showErrorMessage="1" errorTitle="Uncertainty Update Due" error="The uncertainty values used in this form are due to be updated.  Please ensure you are using the most recent form." xr:uid="{00000000-0002-0000-1800-000009000000}">
          <x14:formula1>
            <xm:f>Ranges!G14+Ranges!G16</xm:f>
          </x14:formula1>
          <xm:sqref>E5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7">
    <pageSetUpPr fitToPage="1"/>
  </sheetPr>
  <dimension ref="A1:Q100"/>
  <sheetViews>
    <sheetView showGridLines="0" zoomScaleNormal="100" workbookViewId="0">
      <selection activeCell="C11" sqref="C11"/>
    </sheetView>
  </sheetViews>
  <sheetFormatPr defaultColWidth="9.15625" defaultRowHeight="14.4" x14ac:dyDescent="0.55000000000000004"/>
  <cols>
    <col min="1" max="1" width="1.83984375" style="38" customWidth="1"/>
    <col min="2" max="2" width="20.83984375" style="38" customWidth="1"/>
    <col min="3" max="3" width="12" style="38" bestFit="1" customWidth="1"/>
    <col min="4" max="4" width="11" style="38" customWidth="1"/>
    <col min="5" max="5" width="9.578125" style="38" customWidth="1"/>
    <col min="6" max="6" width="7.15625" style="38" customWidth="1"/>
    <col min="7" max="7" width="7.68359375" style="38" customWidth="1"/>
    <col min="8" max="8" width="25.68359375" style="38" customWidth="1"/>
    <col min="9" max="9" width="38.578125" style="38" customWidth="1"/>
    <col min="10" max="10" width="15.83984375" style="38" hidden="1" customWidth="1"/>
    <col min="11" max="11" width="22.41796875" style="38" hidden="1" customWidth="1"/>
    <col min="12" max="12" width="5" style="38" customWidth="1"/>
    <col min="13" max="13" width="7.41796875" style="38" customWidth="1"/>
    <col min="14" max="14" width="2.26171875" style="38" customWidth="1"/>
    <col min="15" max="15" width="2" style="38" customWidth="1"/>
    <col min="16" max="16" width="88.15625" style="38" customWidth="1"/>
    <col min="17" max="16384" width="9.15625" style="38"/>
  </cols>
  <sheetData>
    <row r="1" spans="2:17" ht="15" customHeight="1" x14ac:dyDescent="0.55000000000000004">
      <c r="B1" s="132" t="str">
        <f>'1'!B1</f>
        <v>Body Fluid Alcohol Concentration and Volatiles Reporting Form</v>
      </c>
      <c r="C1" s="133"/>
      <c r="D1" s="133"/>
      <c r="E1" s="133"/>
      <c r="F1" s="133"/>
      <c r="G1" s="79"/>
      <c r="H1" s="79"/>
      <c r="I1" s="93" t="str">
        <f>'1'!I1</f>
        <v>Version 2</v>
      </c>
      <c r="J1" s="44" t="s">
        <v>40</v>
      </c>
      <c r="K1" s="44" t="s">
        <v>40</v>
      </c>
      <c r="L1" s="44"/>
    </row>
    <row r="2" spans="2:17" ht="15" customHeight="1" x14ac:dyDescent="0.55000000000000004">
      <c r="B2" s="80" t="str">
        <f>'1'!B2</f>
        <v>NCSCL - Toxicology Section</v>
      </c>
      <c r="C2" s="11"/>
      <c r="D2" s="11"/>
      <c r="E2" s="11"/>
      <c r="F2" s="11"/>
      <c r="G2" s="11"/>
      <c r="H2" s="11"/>
      <c r="I2" s="94" t="str">
        <f>'1'!I2</f>
        <v>Effective Date: 11/14/2019</v>
      </c>
      <c r="J2" s="44"/>
      <c r="K2" s="44"/>
      <c r="L2" s="44"/>
      <c r="N2" s="100"/>
    </row>
    <row r="3" spans="2:17" ht="15" customHeight="1" x14ac:dyDescent="0.55000000000000004">
      <c r="D3" s="41"/>
      <c r="O3" s="95" t="s">
        <v>88</v>
      </c>
    </row>
    <row r="4" spans="2:17" ht="15" customHeight="1" x14ac:dyDescent="0.55000000000000004">
      <c r="B4" s="124" t="s">
        <v>37</v>
      </c>
      <c r="C4" s="124" t="s">
        <v>38</v>
      </c>
      <c r="E4" s="138" t="s">
        <v>94</v>
      </c>
      <c r="F4" s="138"/>
      <c r="H4" s="118" t="s">
        <v>44</v>
      </c>
      <c r="J4" s="92"/>
      <c r="O4" s="95"/>
      <c r="P4" s="110" t="s">
        <v>113</v>
      </c>
    </row>
    <row r="5" spans="2:17" ht="15" customHeight="1" x14ac:dyDescent="0.55000000000000004">
      <c r="B5" s="120" t="str">
        <f>IF('Sample list'!B30="","",'Sample list'!B30)</f>
        <v/>
      </c>
      <c r="C5" s="120" t="str">
        <f>IF('Sample list'!C30="","",'Sample list'!C30)</f>
        <v/>
      </c>
      <c r="E5" s="136" t="str">
        <f>IF('1'!E5="","",'1'!E5)</f>
        <v/>
      </c>
      <c r="F5" s="137"/>
      <c r="H5" s="83" t="str">
        <f>IF('1'!H5="","",'1'!H5)</f>
        <v/>
      </c>
      <c r="O5" s="38" t="s">
        <v>88</v>
      </c>
      <c r="P5" s="37" t="str">
        <f>B41</f>
        <v/>
      </c>
    </row>
    <row r="6" spans="2:17" ht="15" customHeight="1" x14ac:dyDescent="0.55000000000000004"/>
    <row r="7" spans="2:17" ht="15" customHeight="1" thickBot="1" x14ac:dyDescent="0.6">
      <c r="N7" s="135" t="s">
        <v>96</v>
      </c>
      <c r="O7" s="135"/>
      <c r="P7" s="135"/>
    </row>
    <row r="8" spans="2:17" ht="15" customHeight="1" x14ac:dyDescent="0.55000000000000004">
      <c r="B8" s="71" t="s">
        <v>92</v>
      </c>
      <c r="C8" s="81" t="s">
        <v>71</v>
      </c>
      <c r="F8" s="141" t="s">
        <v>86</v>
      </c>
      <c r="G8" s="139" t="str">
        <f>CONCATENATE("The measured ",C9," values are:")</f>
        <v>The measured ethanol values are:</v>
      </c>
      <c r="H8" s="140"/>
      <c r="I8" s="140"/>
      <c r="M8" s="64"/>
      <c r="N8" s="134" t="s">
        <v>97</v>
      </c>
      <c r="O8" s="134"/>
      <c r="P8" s="134"/>
      <c r="Q8" s="40"/>
    </row>
    <row r="9" spans="2:17" ht="15" customHeight="1" x14ac:dyDescent="0.55000000000000004">
      <c r="B9" s="72" t="s">
        <v>93</v>
      </c>
      <c r="C9" s="82" t="s">
        <v>5</v>
      </c>
      <c r="F9" s="141"/>
      <c r="G9" s="142" t="str">
        <f>IF(C11="","",IF(C11=0,"0.0000  g/dl",CONCATENATE(TEXT(C11,"0.0000"),"  g/dl",IF(AND(SUM(J$11:J$14)=0,D67&gt;$D$76),CONCATENATE("  (&gt;",$D$76*100,"% deviation from the average)"),""),IF(C11*10000-INT(C11*10000)&gt;0.0001,"    (THIS VALUE CONTAINS MORE DECIMAL PLACES THAN DISPLAYED)",""))))</f>
        <v/>
      </c>
      <c r="H9" s="143"/>
      <c r="I9" s="143"/>
      <c r="M9" s="64"/>
      <c r="N9" s="105"/>
      <c r="O9" s="89"/>
      <c r="P9" s="106"/>
      <c r="Q9" s="40"/>
    </row>
    <row r="10" spans="2:17" ht="15" customHeight="1" x14ac:dyDescent="0.55000000000000004">
      <c r="B10" s="72"/>
      <c r="C10" s="73"/>
      <c r="D10" s="69"/>
      <c r="F10" s="141"/>
      <c r="G10" s="142" t="str">
        <f>IF(C12="","",IF(C12=0,"0.0000  g/dl",CONCATENATE(TEXT(C12,"0.0000"),"  g/dl",IF(AND(SUM(J$11:J$14)=0,D68&gt;$D$76),CONCATENATE("  (&gt;",$D$76*100,"% deviation from the average)"),""),IF(C12*10000-INT(C12*10000)&gt;0.0001,"    (THIS VALUE CONTAINS MORE DECIMAL PLACES THAN DISPLAYED)",""))))</f>
        <v/>
      </c>
      <c r="H10" s="143"/>
      <c r="I10" s="143"/>
      <c r="J10" s="38" t="s">
        <v>39</v>
      </c>
      <c r="K10" s="43" t="s">
        <v>75</v>
      </c>
      <c r="L10" s="43"/>
      <c r="M10" s="64"/>
      <c r="N10" s="7"/>
      <c r="O10" s="89" t="str">
        <f>"Item "&amp;C5&amp;":"</f>
        <v>Item :</v>
      </c>
      <c r="P10" s="89"/>
      <c r="Q10" s="40"/>
    </row>
    <row r="11" spans="2:17" ht="15" customHeight="1" x14ac:dyDescent="0.55000000000000004">
      <c r="B11" s="74" t="s">
        <v>74</v>
      </c>
      <c r="C11" s="84"/>
      <c r="D11" s="2" t="str">
        <f>IF(LEN(C11)&gt;6,"re-enter",IF(C11&gt;0.5,"HI cal",""))</f>
        <v/>
      </c>
      <c r="F11" s="141"/>
      <c r="G11" s="142" t="str">
        <f>IF(C13="","",IF(C13=0,"0.0000  g/dl",CONCATENATE(TEXT(C13,"0.0000"),"  g/dl",IF(AND(SUM(J$11:J$14)=0,D69&gt;$D$76),CONCATENATE("  (&gt;",$D$76*100,"% deviation from the average)"),""),IF(C13*10000-INT(C13*10000)&gt;0.0001,"    (THIS VALUE CONTAINS MORE DECIMAL PLACES THAN DISPLAYED)",""))))</f>
        <v/>
      </c>
      <c r="H11" s="143"/>
      <c r="I11" s="143"/>
      <c r="J11" s="54">
        <f>IF(C11="",0,IF(C11&lt;0.01,1,0))</f>
        <v>0</v>
      </c>
      <c r="K11" s="43">
        <f>IF(C11&lt;&gt;"",1,0)</f>
        <v>0</v>
      </c>
      <c r="L11" s="43"/>
      <c r="M11" s="64"/>
      <c r="N11" s="88"/>
      <c r="O11" s="91"/>
      <c r="P11" s="151" t="str">
        <f>CONCATENATE(IF(B90="","",B90&amp;CHAR(10)&amp;CHAR(10)),IF(B23="","","- "&amp;B23))</f>
        <v/>
      </c>
      <c r="Q11" s="40"/>
    </row>
    <row r="12" spans="2:17" ht="15" customHeight="1" x14ac:dyDescent="0.55000000000000004">
      <c r="B12" s="72"/>
      <c r="C12" s="84"/>
      <c r="D12" s="2" t="str">
        <f>IF(LEN(C12)&gt;6,"re-enter",IF(C12&gt;0.5,"HI cal",""))</f>
        <v/>
      </c>
      <c r="F12" s="141"/>
      <c r="G12" s="142" t="str">
        <f>IF(C14="","",IF(C14=0,"0.0000  g/dl",CONCATENATE(TEXT(C14,"0.0000"),"  g/dl",IF(AND(SUM(J$11:J$14)=0,D70&gt;$D$76),CONCATENATE("  (&gt;",$D$76*100,"% deviation from the average)"),""),IF(C14*10000-INT(C14*10000)&gt;0.0001,"    (THIS VALUE CONTAINS MORE DECIMAL PLACES THAN DISPLAYED)",""))))</f>
        <v/>
      </c>
      <c r="H12" s="143"/>
      <c r="I12" s="143"/>
      <c r="J12" s="54">
        <f>IF(C12="",0,IF(C12&lt;0.01,1,0))</f>
        <v>0</v>
      </c>
      <c r="K12" s="43">
        <f>IF(C12&lt;&gt;"",1,0)</f>
        <v>0</v>
      </c>
      <c r="L12" s="43"/>
      <c r="M12" s="64"/>
      <c r="N12" s="88"/>
      <c r="O12" s="88"/>
      <c r="P12" s="151"/>
      <c r="Q12" s="40"/>
    </row>
    <row r="13" spans="2:17" ht="15" customHeight="1" x14ac:dyDescent="0.55000000000000004">
      <c r="B13" s="72"/>
      <c r="C13" s="84"/>
      <c r="D13" s="2" t="str">
        <f>IF(LEN(C13)&gt;6,"re-enter",IF(C13&gt;0.5,"HI cal",""))</f>
        <v/>
      </c>
      <c r="F13" s="141"/>
      <c r="G13" s="139" t="str">
        <f>IF(MIN(C11:C14)&lt;0.01,"",CONCATENATE("The average of the four values is  ",TEXT(D72,"0.000000")," g/dl."))</f>
        <v/>
      </c>
      <c r="H13" s="140"/>
      <c r="I13" s="140"/>
      <c r="J13" s="54">
        <f>IF(C13="",0,IF(C13&lt;0.01,1,0))</f>
        <v>0</v>
      </c>
      <c r="K13" s="43">
        <f>IF(C13&lt;&gt;"",1,0)</f>
        <v>0</v>
      </c>
      <c r="L13" s="43"/>
      <c r="M13" s="64"/>
      <c r="N13" s="88"/>
      <c r="O13" s="88"/>
      <c r="P13" s="151"/>
      <c r="Q13" s="40"/>
    </row>
    <row r="14" spans="2:17" ht="15" customHeight="1" thickBot="1" x14ac:dyDescent="0.6">
      <c r="B14" s="75"/>
      <c r="C14" s="85"/>
      <c r="D14" s="2" t="str">
        <f>IF(LEN(C14)&gt;6,"re-enter",IF(C14&gt;0.5,"HI cal",""))</f>
        <v/>
      </c>
      <c r="F14" s="141"/>
      <c r="G14" s="144" t="str">
        <f>IF(MIN(C11:C14)&lt;0.01,"",CONCATENATE("The ",D76*100,"% uncertainty is +/- ", TEXT(D77,"0.0000000"), " g/dl, at a 99.73 % level of confidence (k=3)."))</f>
        <v/>
      </c>
      <c r="H14" s="145"/>
      <c r="I14" s="145"/>
      <c r="J14" s="54">
        <f>IF(C14="",0,IF(C14&lt;0.01,1,0))</f>
        <v>0</v>
      </c>
      <c r="K14" s="43">
        <f>IF(C14&lt;&gt;"",1,0)</f>
        <v>0</v>
      </c>
      <c r="L14" s="43"/>
      <c r="M14" s="64"/>
      <c r="N14" s="88"/>
      <c r="O14" s="88"/>
      <c r="P14" s="151"/>
      <c r="Q14" s="40"/>
    </row>
    <row r="15" spans="2:17" x14ac:dyDescent="0.55000000000000004">
      <c r="B15" s="117"/>
      <c r="F15" s="141"/>
      <c r="G15" s="146" t="str">
        <f>IF(OR(MIN(C11:C14)&lt;0.01,SUM(K11:K14)&lt;&gt;4),"",IF(AND(MAX(D67:D70)&gt;D76,M30=""),"",IF(AND(MAX(D67:D70)&gt;D76,M30&lt;&gt;""),"The lowest value was used for reporting.",CONCATENATE("The ",IF(C8="serum","serum converted, ",""),"truncated average for reporting is ",IF(C8="serum",TEXT(F74,"0.00"),TEXT(D74,"0.00")),"  g/dl."))))</f>
        <v/>
      </c>
      <c r="H15" s="147"/>
      <c r="I15" s="147"/>
      <c r="J15" s="54"/>
      <c r="M15" s="64"/>
      <c r="N15" s="88"/>
      <c r="O15" s="91"/>
      <c r="P15" s="151"/>
      <c r="Q15" s="40"/>
    </row>
    <row r="16" spans="2:17" x14ac:dyDescent="0.55000000000000004">
      <c r="B16" s="117"/>
      <c r="C16" s="70" t="str">
        <f>IF(AND(C9&lt;&gt;"acetone",C17="x",SUM(K11:K14)&gt;0,SUM(J11:J14)=0),"'No alcohol' selected below conflicts with entered results!","")</f>
        <v/>
      </c>
      <c r="F16" s="141"/>
      <c r="G16" s="144" t="str">
        <f>IF(C8="serum",CONCATENATE("The serum to whole blood conversion calculation is:  ",TEXT(D72,"0.000000")," g/dl / 1.18 = ",TEXT(F72,"0.000000")," g/dl."),"")</f>
        <v/>
      </c>
      <c r="H16" s="145"/>
      <c r="I16" s="145"/>
      <c r="J16" s="54"/>
      <c r="M16" s="64"/>
      <c r="N16" s="88"/>
      <c r="O16" s="7"/>
      <c r="P16" s="151"/>
      <c r="Q16" s="40"/>
    </row>
    <row r="17" spans="2:17" x14ac:dyDescent="0.55000000000000004">
      <c r="B17" s="68" t="s">
        <v>42</v>
      </c>
      <c r="C17" s="86"/>
      <c r="D17" s="60" t="s">
        <v>43</v>
      </c>
      <c r="F17" s="98"/>
      <c r="M17" s="64"/>
      <c r="N17" s="7"/>
      <c r="O17" s="7"/>
      <c r="P17" s="151"/>
      <c r="Q17" s="40"/>
    </row>
    <row r="18" spans="2:17" x14ac:dyDescent="0.55000000000000004">
      <c r="M18" s="64"/>
      <c r="N18" s="7"/>
      <c r="O18" s="123"/>
      <c r="P18" s="151"/>
      <c r="Q18" s="40"/>
    </row>
    <row r="19" spans="2:17" x14ac:dyDescent="0.55000000000000004">
      <c r="B19" s="59" t="s">
        <v>85</v>
      </c>
      <c r="C19" s="38" t="str">
        <f>IFERROR(IF(B20="","",IF(VLOOKUP(B20,othervolid,1)=B20,"","+")),"+")</f>
        <v/>
      </c>
      <c r="E19" s="148" t="s">
        <v>82</v>
      </c>
      <c r="F19" s="148"/>
      <c r="G19" s="148"/>
      <c r="H19" s="148"/>
      <c r="I19" s="38" t="str">
        <f>IFERROR(IF(E20="","",IF(VLOOKUP(E20,othervolid,1)=E20,"","+")),"+")</f>
        <v/>
      </c>
      <c r="M19" s="64"/>
      <c r="N19" s="7"/>
      <c r="O19" s="7"/>
      <c r="P19" s="151"/>
      <c r="Q19" s="40"/>
    </row>
    <row r="20" spans="2:17" ht="15" customHeight="1" x14ac:dyDescent="0.55000000000000004">
      <c r="B20" s="158"/>
      <c r="C20" s="158"/>
      <c r="E20" s="171"/>
      <c r="F20" s="172"/>
      <c r="G20" s="172"/>
      <c r="H20" s="173"/>
      <c r="M20" s="64"/>
      <c r="N20" s="88"/>
      <c r="O20" s="7"/>
      <c r="P20" s="151"/>
      <c r="Q20" s="40"/>
    </row>
    <row r="21" spans="2:17" x14ac:dyDescent="0.55000000000000004">
      <c r="D21" s="99" t="str">
        <f>IF(AND(B20=E20,B20&lt;&gt;""),"The two entries above conflict with eachother!","")</f>
        <v/>
      </c>
      <c r="M21" s="64"/>
      <c r="N21" s="88"/>
      <c r="O21" s="7"/>
      <c r="P21" s="151"/>
      <c r="Q21" s="40"/>
    </row>
    <row r="22" spans="2:17" ht="15" customHeight="1" x14ac:dyDescent="0.55000000000000004">
      <c r="B22" s="38" t="s">
        <v>101</v>
      </c>
      <c r="E22" s="38" t="str">
        <f>IFERROR(IF(B23="","",IF(VLOOKUP(B23,statements_alpha,1)=B23,"","+")),"+")</f>
        <v/>
      </c>
      <c r="F22" s="39"/>
      <c r="G22" s="58"/>
      <c r="H22" s="58"/>
      <c r="I22" s="58"/>
      <c r="M22" s="64"/>
      <c r="N22" s="7"/>
      <c r="O22" s="7"/>
      <c r="P22" s="151"/>
      <c r="Q22" s="40"/>
    </row>
    <row r="23" spans="2:17" ht="15" customHeight="1" x14ac:dyDescent="0.55000000000000004">
      <c r="B23" s="152"/>
      <c r="C23" s="153"/>
      <c r="D23" s="153"/>
      <c r="E23" s="153"/>
      <c r="F23" s="153"/>
      <c r="G23" s="153"/>
      <c r="H23" s="153"/>
      <c r="I23" s="154"/>
      <c r="M23" s="64"/>
      <c r="N23" s="149" t="s">
        <v>98</v>
      </c>
      <c r="O23" s="134"/>
      <c r="P23" s="150"/>
      <c r="Q23" s="40"/>
    </row>
    <row r="24" spans="2:17" x14ac:dyDescent="0.55000000000000004">
      <c r="B24" s="155"/>
      <c r="C24" s="156"/>
      <c r="D24" s="156"/>
      <c r="E24" s="156"/>
      <c r="F24" s="156"/>
      <c r="G24" s="156"/>
      <c r="H24" s="156"/>
      <c r="I24" s="157"/>
      <c r="M24" s="64"/>
      <c r="N24" s="107"/>
      <c r="O24" s="108"/>
      <c r="P24" s="109"/>
      <c r="Q24" s="40"/>
    </row>
    <row r="25" spans="2:17" x14ac:dyDescent="0.55000000000000004">
      <c r="F25" s="7"/>
      <c r="G25" s="58"/>
      <c r="H25" s="58"/>
      <c r="I25" s="58"/>
      <c r="M25" s="64"/>
      <c r="N25" s="7"/>
      <c r="O25" s="177" t="str">
        <f>IF(B27="","",RIGHT(B27,LEN(B27)-48))</f>
        <v/>
      </c>
      <c r="P25" s="177"/>
      <c r="Q25" s="40"/>
    </row>
    <row r="26" spans="2:17" ht="15" customHeight="1" x14ac:dyDescent="0.55000000000000004">
      <c r="B26" s="111" t="s">
        <v>102</v>
      </c>
      <c r="C26" s="38" t="str">
        <f>IFERROR(IF(B27="","",IF(VLOOKUP(B27,dispositions_alpha,1)=B27,"","+")),"+")</f>
        <v/>
      </c>
      <c r="M26" s="64"/>
      <c r="N26" s="7"/>
      <c r="O26" s="177"/>
      <c r="P26" s="177"/>
      <c r="Q26" s="40"/>
    </row>
    <row r="27" spans="2:17" x14ac:dyDescent="0.55000000000000004">
      <c r="B27" s="168"/>
      <c r="C27" s="169"/>
      <c r="D27" s="169"/>
      <c r="E27" s="169"/>
      <c r="F27" s="169"/>
      <c r="G27" s="169"/>
      <c r="H27" s="169"/>
      <c r="I27" s="170"/>
      <c r="M27" s="64"/>
      <c r="N27" s="7"/>
      <c r="O27" s="7"/>
      <c r="P27" s="7"/>
      <c r="Q27" s="40"/>
    </row>
    <row r="28" spans="2:17" x14ac:dyDescent="0.55000000000000004">
      <c r="M28" s="64"/>
      <c r="N28" s="176" t="s">
        <v>99</v>
      </c>
      <c r="O28" s="176"/>
      <c r="P28" s="176"/>
      <c r="Q28" s="40"/>
    </row>
    <row r="29" spans="2:17" ht="15" customHeight="1" x14ac:dyDescent="0.55000000000000004">
      <c r="B29" s="42" t="s">
        <v>28</v>
      </c>
      <c r="C29" s="102"/>
      <c r="D29" s="102"/>
      <c r="E29" s="102"/>
      <c r="F29" s="102"/>
      <c r="G29" s="102"/>
      <c r="H29" s="102"/>
      <c r="I29" s="102"/>
      <c r="N29" s="79"/>
      <c r="O29" s="79"/>
      <c r="P29" s="79"/>
    </row>
    <row r="30" spans="2:17" x14ac:dyDescent="0.55000000000000004">
      <c r="B30" s="179"/>
      <c r="C30" s="180"/>
      <c r="D30" s="180"/>
      <c r="E30" s="180"/>
      <c r="F30" s="180"/>
      <c r="G30" s="180"/>
      <c r="H30" s="180"/>
      <c r="I30" s="181"/>
      <c r="M30" s="130"/>
      <c r="N30" s="178" t="str">
        <f>IF(AND(MAX(D67:D70)&gt;D76,SUM(K11:K14)=4),"&lt;- If this is a second set of values for the case, and both sets have an unacceptable deviation from the mean, enter the lowest value in the cell to the left (gm/dL).","")</f>
        <v/>
      </c>
      <c r="O30" s="178"/>
      <c r="P30" s="178"/>
    </row>
    <row r="31" spans="2:17" ht="15" customHeight="1" x14ac:dyDescent="0.55000000000000004">
      <c r="B31" s="182"/>
      <c r="C31" s="183"/>
      <c r="D31" s="183"/>
      <c r="E31" s="183"/>
      <c r="F31" s="183"/>
      <c r="G31" s="183"/>
      <c r="H31" s="183"/>
      <c r="I31" s="184"/>
      <c r="N31" s="178"/>
      <c r="O31" s="178"/>
      <c r="P31" s="178"/>
    </row>
    <row r="32" spans="2:17" x14ac:dyDescent="0.55000000000000004">
      <c r="B32" s="182"/>
      <c r="C32" s="183"/>
      <c r="D32" s="183"/>
      <c r="E32" s="183"/>
      <c r="F32" s="183"/>
      <c r="G32" s="183"/>
      <c r="H32" s="183"/>
      <c r="I32" s="184"/>
      <c r="M32" s="5"/>
    </row>
    <row r="33" spans="2:9" x14ac:dyDescent="0.55000000000000004">
      <c r="B33" s="182"/>
      <c r="C33" s="183"/>
      <c r="D33" s="183"/>
      <c r="E33" s="183"/>
      <c r="F33" s="183"/>
      <c r="G33" s="183"/>
      <c r="H33" s="183"/>
      <c r="I33" s="184"/>
    </row>
    <row r="34" spans="2:9" x14ac:dyDescent="0.55000000000000004">
      <c r="B34" s="182"/>
      <c r="C34" s="183"/>
      <c r="D34" s="183"/>
      <c r="E34" s="183"/>
      <c r="F34" s="183"/>
      <c r="G34" s="183"/>
      <c r="H34" s="183"/>
      <c r="I34" s="184"/>
    </row>
    <row r="35" spans="2:9" x14ac:dyDescent="0.55000000000000004">
      <c r="B35" s="182"/>
      <c r="C35" s="183"/>
      <c r="D35" s="183"/>
      <c r="E35" s="183"/>
      <c r="F35" s="183"/>
      <c r="G35" s="183"/>
      <c r="H35" s="183"/>
      <c r="I35" s="184"/>
    </row>
    <row r="36" spans="2:9" x14ac:dyDescent="0.55000000000000004">
      <c r="B36" s="182"/>
      <c r="C36" s="183"/>
      <c r="D36" s="183"/>
      <c r="E36" s="183"/>
      <c r="F36" s="183"/>
      <c r="G36" s="183"/>
      <c r="H36" s="183"/>
      <c r="I36" s="184"/>
    </row>
    <row r="37" spans="2:9" x14ac:dyDescent="0.55000000000000004">
      <c r="B37" s="182"/>
      <c r="C37" s="183"/>
      <c r="D37" s="183"/>
      <c r="E37" s="183"/>
      <c r="F37" s="183"/>
      <c r="G37" s="183"/>
      <c r="H37" s="183"/>
      <c r="I37" s="184"/>
    </row>
    <row r="38" spans="2:9" x14ac:dyDescent="0.55000000000000004">
      <c r="B38" s="185"/>
      <c r="C38" s="186"/>
      <c r="D38" s="186"/>
      <c r="E38" s="186"/>
      <c r="F38" s="186"/>
      <c r="G38" s="186"/>
      <c r="H38" s="186"/>
      <c r="I38" s="187"/>
    </row>
    <row r="40" spans="2:9" x14ac:dyDescent="0.55000000000000004">
      <c r="B40" s="7" t="s">
        <v>103</v>
      </c>
    </row>
    <row r="41" spans="2:9" ht="15" customHeight="1" x14ac:dyDescent="0.55000000000000004">
      <c r="B41" s="159" t="str">
        <f>CONCATENATE(IF(B90="","",B90&amp;CHAR(10)&amp;CHAR(10)),IF(B23="","","- "&amp;B23&amp;CHAR(10)&amp;CHAR(10)))</f>
        <v/>
      </c>
      <c r="C41" s="160"/>
      <c r="D41" s="160"/>
      <c r="E41" s="160"/>
      <c r="F41" s="160"/>
      <c r="G41" s="160"/>
      <c r="H41" s="160"/>
      <c r="I41" s="161"/>
    </row>
    <row r="42" spans="2:9" x14ac:dyDescent="0.55000000000000004">
      <c r="B42" s="162"/>
      <c r="C42" s="163"/>
      <c r="D42" s="163"/>
      <c r="E42" s="163"/>
      <c r="F42" s="163"/>
      <c r="G42" s="163"/>
      <c r="H42" s="163"/>
      <c r="I42" s="164"/>
    </row>
    <row r="43" spans="2:9" x14ac:dyDescent="0.55000000000000004">
      <c r="B43" s="162"/>
      <c r="C43" s="163"/>
      <c r="D43" s="163"/>
      <c r="E43" s="163"/>
      <c r="F43" s="163"/>
      <c r="G43" s="163"/>
      <c r="H43" s="163"/>
      <c r="I43" s="164"/>
    </row>
    <row r="44" spans="2:9" x14ac:dyDescent="0.55000000000000004">
      <c r="B44" s="162"/>
      <c r="C44" s="163"/>
      <c r="D44" s="163"/>
      <c r="E44" s="163"/>
      <c r="F44" s="163"/>
      <c r="G44" s="163"/>
      <c r="H44" s="163"/>
      <c r="I44" s="164"/>
    </row>
    <row r="45" spans="2:9" x14ac:dyDescent="0.55000000000000004">
      <c r="B45" s="162"/>
      <c r="C45" s="163"/>
      <c r="D45" s="163"/>
      <c r="E45" s="163"/>
      <c r="F45" s="163"/>
      <c r="G45" s="163"/>
      <c r="H45" s="163"/>
      <c r="I45" s="164"/>
    </row>
    <row r="46" spans="2:9" x14ac:dyDescent="0.55000000000000004">
      <c r="B46" s="162"/>
      <c r="C46" s="163"/>
      <c r="D46" s="163"/>
      <c r="E46" s="163"/>
      <c r="F46" s="163"/>
      <c r="G46" s="163"/>
      <c r="H46" s="163"/>
      <c r="I46" s="164"/>
    </row>
    <row r="47" spans="2:9" x14ac:dyDescent="0.55000000000000004">
      <c r="B47" s="162"/>
      <c r="C47" s="163"/>
      <c r="D47" s="163"/>
      <c r="E47" s="163"/>
      <c r="F47" s="163"/>
      <c r="G47" s="163"/>
      <c r="H47" s="163"/>
      <c r="I47" s="164"/>
    </row>
    <row r="48" spans="2:9" x14ac:dyDescent="0.55000000000000004">
      <c r="B48" s="162"/>
      <c r="C48" s="163"/>
      <c r="D48" s="163"/>
      <c r="E48" s="163"/>
      <c r="F48" s="163"/>
      <c r="G48" s="163"/>
      <c r="H48" s="163"/>
      <c r="I48" s="164"/>
    </row>
    <row r="49" spans="2:12" x14ac:dyDescent="0.55000000000000004">
      <c r="B49" s="162"/>
      <c r="C49" s="163"/>
      <c r="D49" s="163"/>
      <c r="E49" s="163"/>
      <c r="F49" s="163"/>
      <c r="G49" s="163"/>
      <c r="H49" s="163"/>
      <c r="I49" s="164"/>
    </row>
    <row r="50" spans="2:12" x14ac:dyDescent="0.55000000000000004">
      <c r="B50" s="162"/>
      <c r="C50" s="163"/>
      <c r="D50" s="163"/>
      <c r="E50" s="163"/>
      <c r="F50" s="163"/>
      <c r="G50" s="163"/>
      <c r="H50" s="163"/>
      <c r="I50" s="164"/>
    </row>
    <row r="51" spans="2:12" x14ac:dyDescent="0.55000000000000004">
      <c r="B51" s="162"/>
      <c r="C51" s="163"/>
      <c r="D51" s="163"/>
      <c r="E51" s="163"/>
      <c r="F51" s="163"/>
      <c r="G51" s="163"/>
      <c r="H51" s="163"/>
      <c r="I51" s="164"/>
    </row>
    <row r="52" spans="2:12" x14ac:dyDescent="0.55000000000000004">
      <c r="B52" s="162"/>
      <c r="C52" s="163"/>
      <c r="D52" s="163"/>
      <c r="E52" s="163"/>
      <c r="F52" s="163"/>
      <c r="G52" s="163"/>
      <c r="H52" s="163"/>
      <c r="I52" s="164"/>
    </row>
    <row r="53" spans="2:12" x14ac:dyDescent="0.55000000000000004">
      <c r="B53" s="162"/>
      <c r="C53" s="163"/>
      <c r="D53" s="163"/>
      <c r="E53" s="163"/>
      <c r="F53" s="163"/>
      <c r="G53" s="163"/>
      <c r="H53" s="163"/>
      <c r="I53" s="164"/>
    </row>
    <row r="54" spans="2:12" x14ac:dyDescent="0.55000000000000004">
      <c r="B54" s="162"/>
      <c r="C54" s="163"/>
      <c r="D54" s="163"/>
      <c r="E54" s="163"/>
      <c r="F54" s="163"/>
      <c r="G54" s="163"/>
      <c r="H54" s="163"/>
      <c r="I54" s="164"/>
    </row>
    <row r="55" spans="2:12" x14ac:dyDescent="0.55000000000000004">
      <c r="B55" s="165"/>
      <c r="C55" s="166"/>
      <c r="D55" s="166"/>
      <c r="E55" s="166"/>
      <c r="F55" s="166"/>
      <c r="G55" s="166"/>
      <c r="H55" s="166"/>
      <c r="I55" s="167"/>
    </row>
    <row r="56" spans="2:12" x14ac:dyDescent="0.55000000000000004">
      <c r="B56" s="103"/>
      <c r="C56" s="103"/>
      <c r="D56" s="103"/>
      <c r="E56" s="103"/>
      <c r="F56" s="103"/>
      <c r="G56" s="103"/>
      <c r="H56" s="103"/>
      <c r="I56" s="103"/>
    </row>
    <row r="57" spans="2:12" x14ac:dyDescent="0.55000000000000004">
      <c r="B57" s="104" t="s">
        <v>112</v>
      </c>
      <c r="C57" s="103"/>
      <c r="D57" s="103"/>
      <c r="E57" s="103"/>
      <c r="F57" s="103"/>
      <c r="G57" s="103"/>
      <c r="H57" s="103"/>
      <c r="I57" s="103"/>
    </row>
    <row r="59" spans="2:12" x14ac:dyDescent="0.55000000000000004">
      <c r="B59" s="42" t="str">
        <f>'1'!B59</f>
        <v>Form template approved by Toxicology Technical Leader Wayne Lewallen on 11/14/2019.</v>
      </c>
    </row>
    <row r="60" spans="2:12" x14ac:dyDescent="0.55000000000000004">
      <c r="B60" s="42"/>
    </row>
    <row r="61" spans="2:12" x14ac:dyDescent="0.55000000000000004">
      <c r="B61" s="42"/>
      <c r="L61" s="119"/>
    </row>
    <row r="62" spans="2:12" x14ac:dyDescent="0.55000000000000004">
      <c r="B62" s="42"/>
      <c r="I62" s="8"/>
      <c r="L62" s="119" t="s">
        <v>118</v>
      </c>
    </row>
    <row r="63" spans="2:12" x14ac:dyDescent="0.55000000000000004">
      <c r="I63" s="131"/>
    </row>
    <row r="64" spans="2:12" x14ac:dyDescent="0.55000000000000004">
      <c r="I64" s="7"/>
    </row>
    <row r="65" spans="1:7" hidden="1" x14ac:dyDescent="0.55000000000000004">
      <c r="B65" s="44" t="s">
        <v>29</v>
      </c>
    </row>
    <row r="66" spans="1:7" hidden="1" x14ac:dyDescent="0.55000000000000004">
      <c r="B66" s="21" t="s">
        <v>41</v>
      </c>
      <c r="C66" s="46" t="s">
        <v>3</v>
      </c>
      <c r="D66" s="45"/>
    </row>
    <row r="67" spans="1:7" hidden="1" x14ac:dyDescent="0.55000000000000004">
      <c r="B67" s="47">
        <f>C11</f>
        <v>0</v>
      </c>
      <c r="C67" s="9" t="e">
        <f>ABS(C11-D$72)</f>
        <v>#DIV/0!</v>
      </c>
      <c r="D67" s="16" t="str">
        <f>IFERROR(C67/$D$72,"")</f>
        <v/>
      </c>
    </row>
    <row r="68" spans="1:7" hidden="1" x14ac:dyDescent="0.55000000000000004">
      <c r="B68" s="47">
        <f>C12</f>
        <v>0</v>
      </c>
      <c r="C68" s="10" t="e">
        <f>ABS(C12-D$72)</f>
        <v>#DIV/0!</v>
      </c>
      <c r="D68" s="16" t="str">
        <f t="shared" ref="D68:D70" si="0">IFERROR(C68/$D$72,"")</f>
        <v/>
      </c>
    </row>
    <row r="69" spans="1:7" hidden="1" x14ac:dyDescent="0.55000000000000004">
      <c r="B69" s="47">
        <f>C13</f>
        <v>0</v>
      </c>
      <c r="C69" s="10" t="e">
        <f>ABS(C13-D$72)</f>
        <v>#DIV/0!</v>
      </c>
      <c r="D69" s="16" t="str">
        <f t="shared" si="0"/>
        <v/>
      </c>
    </row>
    <row r="70" spans="1:7" hidden="1" x14ac:dyDescent="0.55000000000000004">
      <c r="B70" s="47">
        <f>C14</f>
        <v>0</v>
      </c>
      <c r="C70" s="10" t="e">
        <f>ABS(C14-D$72)</f>
        <v>#DIV/0!</v>
      </c>
      <c r="D70" s="16" t="str">
        <f t="shared" si="0"/>
        <v/>
      </c>
    </row>
    <row r="71" spans="1:7" hidden="1" x14ac:dyDescent="0.55000000000000004">
      <c r="F71" s="38" t="s">
        <v>77</v>
      </c>
    </row>
    <row r="72" spans="1:7" hidden="1" x14ac:dyDescent="0.55000000000000004">
      <c r="C72" s="38" t="s">
        <v>0</v>
      </c>
      <c r="D72" s="6" t="e">
        <f>AVERAGE(C11:C14)</f>
        <v>#DIV/0!</v>
      </c>
      <c r="E72" s="38" t="s">
        <v>10</v>
      </c>
      <c r="F72" s="37" t="e">
        <f>D72/1.18</f>
        <v>#DIV/0!</v>
      </c>
      <c r="G72" s="38" t="s">
        <v>10</v>
      </c>
    </row>
    <row r="73" spans="1:7" hidden="1" x14ac:dyDescent="0.55000000000000004">
      <c r="C73" s="55" t="s">
        <v>4</v>
      </c>
      <c r="D73" s="3" t="e">
        <f>TEXT(INT(D72*100)/100,"0.00")</f>
        <v>#DIV/0!</v>
      </c>
      <c r="E73" s="38" t="s">
        <v>10</v>
      </c>
      <c r="F73" s="3" t="e">
        <f>TEXT(INT(F72*100)/100,"0.00")</f>
        <v>#DIV/0!</v>
      </c>
      <c r="G73" s="38" t="s">
        <v>10</v>
      </c>
    </row>
    <row r="74" spans="1:7" hidden="1" x14ac:dyDescent="0.55000000000000004">
      <c r="C74" s="8" t="s">
        <v>1</v>
      </c>
      <c r="D74" s="4" t="str">
        <f>IF(MIN(C11:C14)&lt;0.01,"0.00",D73)</f>
        <v>0.00</v>
      </c>
      <c r="E74" s="38" t="s">
        <v>10</v>
      </c>
      <c r="F74" s="4" t="str">
        <f>IF(MIN(C11:C14)&lt;0.01,"0.00",F73)</f>
        <v>0.00</v>
      </c>
      <c r="G74" s="38" t="s">
        <v>10</v>
      </c>
    </row>
    <row r="75" spans="1:7" hidden="1" x14ac:dyDescent="0.55000000000000004"/>
    <row r="76" spans="1:7" hidden="1" x14ac:dyDescent="0.55000000000000004">
      <c r="C76" s="174" t="s">
        <v>2</v>
      </c>
      <c r="D76" s="56">
        <f>VLOOKUP(C9,Ranges!G9:H12,2)</f>
        <v>0.04</v>
      </c>
    </row>
    <row r="77" spans="1:7" hidden="1" x14ac:dyDescent="0.55000000000000004">
      <c r="B77" s="58"/>
      <c r="C77" s="175"/>
      <c r="D77" s="57" t="e">
        <f>D76*D72</f>
        <v>#DIV/0!</v>
      </c>
      <c r="F77" s="1"/>
    </row>
    <row r="78" spans="1:7" hidden="1" x14ac:dyDescent="0.55000000000000004">
      <c r="B78" s="58"/>
      <c r="C78" s="65"/>
      <c r="D78" s="66"/>
      <c r="F78" s="1"/>
    </row>
    <row r="79" spans="1:7" hidden="1" x14ac:dyDescent="0.55000000000000004">
      <c r="B79" s="11" t="s">
        <v>76</v>
      </c>
      <c r="C79" s="11"/>
    </row>
    <row r="80" spans="1:7" hidden="1" x14ac:dyDescent="0.55000000000000004">
      <c r="A80" s="64"/>
      <c r="B80" s="38" t="s">
        <v>78</v>
      </c>
      <c r="C80" s="63" t="str">
        <f>IF(OR(SUM(J11:J14)&gt;0,MAX(D67:D70)&gt;D76,C8="serum"),"",IF(D74="0.00","",CONCATENATE("The measured ",C8," acetone concentration is ",TEXT(TRUNC(D72,3),"0.000")," +/- ",IF(INT(D72*D76*10000)&lt;5,"0.001",TEXT(D72*D76,"0.000"))," grams per 100 milliliters, at a coverage probability of 99.7%.  ",CHAR(10),CHAR(10))))</f>
        <v/>
      </c>
    </row>
    <row r="81" spans="1:9" hidden="1" x14ac:dyDescent="0.55000000000000004">
      <c r="A81" s="64"/>
      <c r="B81" s="38" t="s">
        <v>79</v>
      </c>
      <c r="C81" s="63" t="str">
        <f>CONCATENATE("The ",C8," alcohol concentration is 0.00 grams of alcohol per 100 milliliters, as defined by NCGS 20-4.01 (1b).  ",IF(AND(B20="",E20="",C9&lt;&gt;"acetone"),C86,CHAR(10)&amp;CHAR(10)))</f>
        <v>The blood alcohol concentration is 0.00 grams of alcohol per 100 milliliters, as defined by NCGS 20-4.01 (1b).    (Analysis performed using HS-GC.)</v>
      </c>
    </row>
    <row r="82" spans="1:9" hidden="1" x14ac:dyDescent="0.55000000000000004">
      <c r="A82" s="64"/>
      <c r="B82" s="38" t="s">
        <v>80</v>
      </c>
      <c r="C82" s="63" t="str">
        <f>IFERROR(IF(AND(SUM(J11:J14)=0,MAX(D67:D70)&gt;D76),"",IF(C8="serum",CONCATENATE("The blood ",C9," concentration is ",TEXT(F74,"0.00")," grams of alcohol per 100 milliliters, as defined by NCGS 20-4.01 (1b).  The reported blood alcohol concentration is a calculated value resulting from a converted serum alcohol concentration.  The measured serum ",C9," concentration is ",TEXT(TRUNC(D72,3),"0.000")," +/- ",IF(INT(D72*D76*10000)&lt;5,"0.001",TEXT(D72*D76,"0.000"))," grams of alcohol per 100 milliliters, at a coverage probability of 99.7%.",IF(AND(B20="",E20=""),C86,CHAR(10)&amp;CHAR(10))),"")),"")</f>
        <v/>
      </c>
    </row>
    <row r="83" spans="1:9" hidden="1" x14ac:dyDescent="0.55000000000000004">
      <c r="A83" s="64"/>
      <c r="B83" s="38" t="s">
        <v>81</v>
      </c>
      <c r="C83" s="63" t="str">
        <f>IFERROR(IF(AND(SUM(J11:J14)=0,MAX(D67:D70)&gt;D76,SUM(K11:K14)=4,M30&lt;&gt;""),CONCATENATE("The ",C8," ",C9," concentration is ",TEXT(INT(M30*100)/100,"0.00")," grams of alcohol per 100 milliliters, as defined by NCGS 20-4.01 (1b)."),IF(AND(SUM(J11:J14)=0,MAX(D67:D70)&gt;D76),"",CONCATENATE("The ",C8," ",C9," concentration is ",TEXT(D74,"0.00")," grams of alcohol per 100 milliliters, as defined by NCGS 20-4.01 (1b).","  The measured ",C8," ",C9," concentration is ",TEXT(TRUNC(D72,3),"0.000")," +/- ",IF(INT(D72*D76*10000)&lt;5,"0.001",TEXT(D72*D76,"0.000"))," grams of alcohol per 100 milliliters, at a coverage probability of 99.7%.  ",IF(AND(B20="",E20=""),C86,CHAR(10)&amp;CHAR(10))))),"")</f>
        <v/>
      </c>
    </row>
    <row r="84" spans="1:9" hidden="1" x14ac:dyDescent="0.55000000000000004">
      <c r="A84" s="64"/>
      <c r="B84" s="38" t="s">
        <v>83</v>
      </c>
      <c r="C84" s="63" t="str">
        <f>CONCATENATE("Analysis confirmed the presence of the following substance: ",B20,".  ",CHAR(10),CHAR(10))</f>
        <v xml:space="preserve">Analysis confirmed the presence of the following substance: .  
</v>
      </c>
    </row>
    <row r="85" spans="1:9" hidden="1" x14ac:dyDescent="0.55000000000000004">
      <c r="A85" s="64"/>
      <c r="B85" s="67" t="s">
        <v>84</v>
      </c>
      <c r="C85" s="54" t="str">
        <f>CONCATENATE("Analysis did not confirm the presence of the following: ",E20,".  ",CHAR(10),CHAR(10))</f>
        <v xml:space="preserve">Analysis did not confirm the presence of the following: .  
</v>
      </c>
    </row>
    <row r="86" spans="1:9" hidden="1" x14ac:dyDescent="0.55000000000000004">
      <c r="A86" s="64"/>
      <c r="B86" s="78" t="s">
        <v>90</v>
      </c>
      <c r="C86" s="101" t="s">
        <v>111</v>
      </c>
    </row>
    <row r="87" spans="1:9" hidden="1" x14ac:dyDescent="0.55000000000000004"/>
    <row r="88" spans="1:9" hidden="1" x14ac:dyDescent="0.55000000000000004"/>
    <row r="89" spans="1:9" hidden="1" x14ac:dyDescent="0.55000000000000004">
      <c r="B89" s="38" t="s">
        <v>100</v>
      </c>
      <c r="E89" s="90"/>
    </row>
    <row r="90" spans="1:9" hidden="1" x14ac:dyDescent="0.55000000000000004">
      <c r="B90" s="159" t="str">
        <f>CONCATENATE(IF(AND(C8&lt;&gt;"serum",C9="acetone"),"- "&amp;C80,""),IF(OR(C17="x",AND(C9&lt;&gt;"acetone",SUM(J11:J14)&gt;0)),"- "&amp;C81,""),IF(AND(SUM(K11:K14)&gt;1,C8&lt;&gt;"serum",C9&lt;&gt;"acetone",C17&lt;&gt;"x",SUM(J11:J14)=0),"- "&amp;C83,""),IF(AND(C8="serum",C17&lt;&gt;"x",SUM(J11:J14)=0),"- "&amp;C82,""),IF(B20&lt;&gt;"","- "&amp;C84,""),IF(E20&lt;&gt;"","- "&amp;C85,""),IF(OR(B20&lt;&gt;"",E20&lt;&gt;"",AND(C9="acetone",C8&lt;&gt;"serum")),C86,""))</f>
        <v/>
      </c>
      <c r="C90" s="160"/>
      <c r="D90" s="160"/>
      <c r="E90" s="160"/>
      <c r="F90" s="160"/>
      <c r="G90" s="160"/>
      <c r="H90" s="160"/>
      <c r="I90" s="161"/>
    </row>
    <row r="91" spans="1:9" hidden="1" x14ac:dyDescent="0.55000000000000004">
      <c r="B91" s="162"/>
      <c r="C91" s="163"/>
      <c r="D91" s="163"/>
      <c r="E91" s="163"/>
      <c r="F91" s="163"/>
      <c r="G91" s="163"/>
      <c r="H91" s="163"/>
      <c r="I91" s="164"/>
    </row>
    <row r="92" spans="1:9" hidden="1" x14ac:dyDescent="0.55000000000000004">
      <c r="B92" s="162"/>
      <c r="C92" s="163"/>
      <c r="D92" s="163"/>
      <c r="E92" s="163"/>
      <c r="F92" s="163"/>
      <c r="G92" s="163"/>
      <c r="H92" s="163"/>
      <c r="I92" s="164"/>
    </row>
    <row r="93" spans="1:9" hidden="1" x14ac:dyDescent="0.55000000000000004">
      <c r="B93" s="162"/>
      <c r="C93" s="163"/>
      <c r="D93" s="163"/>
      <c r="E93" s="163"/>
      <c r="F93" s="163"/>
      <c r="G93" s="163"/>
      <c r="H93" s="163"/>
      <c r="I93" s="164"/>
    </row>
    <row r="94" spans="1:9" hidden="1" x14ac:dyDescent="0.55000000000000004">
      <c r="B94" s="162"/>
      <c r="C94" s="163"/>
      <c r="D94" s="163"/>
      <c r="E94" s="163"/>
      <c r="F94" s="163"/>
      <c r="G94" s="163"/>
      <c r="H94" s="163"/>
      <c r="I94" s="164"/>
    </row>
    <row r="95" spans="1:9" hidden="1" x14ac:dyDescent="0.55000000000000004">
      <c r="B95" s="162"/>
      <c r="C95" s="163"/>
      <c r="D95" s="163"/>
      <c r="E95" s="163"/>
      <c r="F95" s="163"/>
      <c r="G95" s="163"/>
      <c r="H95" s="163"/>
      <c r="I95" s="164"/>
    </row>
    <row r="96" spans="1:9" hidden="1" x14ac:dyDescent="0.55000000000000004">
      <c r="B96" s="162"/>
      <c r="C96" s="163"/>
      <c r="D96" s="163"/>
      <c r="E96" s="163"/>
      <c r="F96" s="163"/>
      <c r="G96" s="163"/>
      <c r="H96" s="163"/>
      <c r="I96" s="164"/>
    </row>
    <row r="97" spans="2:9" hidden="1" x14ac:dyDescent="0.55000000000000004">
      <c r="B97" s="162"/>
      <c r="C97" s="163"/>
      <c r="D97" s="163"/>
      <c r="E97" s="163"/>
      <c r="F97" s="163"/>
      <c r="G97" s="163"/>
      <c r="H97" s="163"/>
      <c r="I97" s="164"/>
    </row>
    <row r="98" spans="2:9" hidden="1" x14ac:dyDescent="0.55000000000000004">
      <c r="B98" s="162"/>
      <c r="C98" s="163"/>
      <c r="D98" s="163"/>
      <c r="E98" s="163"/>
      <c r="F98" s="163"/>
      <c r="G98" s="163"/>
      <c r="H98" s="163"/>
      <c r="I98" s="164"/>
    </row>
    <row r="99" spans="2:9" hidden="1" x14ac:dyDescent="0.55000000000000004">
      <c r="B99" s="165"/>
      <c r="C99" s="166"/>
      <c r="D99" s="166"/>
      <c r="E99" s="166"/>
      <c r="F99" s="166"/>
      <c r="G99" s="166"/>
      <c r="H99" s="166"/>
      <c r="I99" s="167"/>
    </row>
    <row r="100" spans="2:9" hidden="1" x14ac:dyDescent="0.55000000000000004"/>
  </sheetData>
  <sheetProtection algorithmName="SHA-512" hashValue="GSCxC03ihq+dFxLP5WX3vEMX1jXjPVzpI2rbqavtU6M73IYvH5ekKHmTsDr0NUFX30O1EDJLkYx+nS6Y+HwXFA==" saltValue="yhn3soRziczL3bAt+FgtoA==" spinCount="100000" sheet="1" objects="1" scenarios="1"/>
  <mergeCells count="29">
    <mergeCell ref="B1:F1"/>
    <mergeCell ref="E4:F4"/>
    <mergeCell ref="E5:F5"/>
    <mergeCell ref="N7:P7"/>
    <mergeCell ref="F8:F16"/>
    <mergeCell ref="G8:I8"/>
    <mergeCell ref="N8:P8"/>
    <mergeCell ref="G9:I9"/>
    <mergeCell ref="G10:I10"/>
    <mergeCell ref="G11:I11"/>
    <mergeCell ref="B27:I27"/>
    <mergeCell ref="P11:P22"/>
    <mergeCell ref="G12:I12"/>
    <mergeCell ref="G13:I13"/>
    <mergeCell ref="G14:I14"/>
    <mergeCell ref="G15:I15"/>
    <mergeCell ref="G16:I16"/>
    <mergeCell ref="E19:H19"/>
    <mergeCell ref="B20:C20"/>
    <mergeCell ref="E20:H20"/>
    <mergeCell ref="B23:I24"/>
    <mergeCell ref="N23:P23"/>
    <mergeCell ref="O25:P26"/>
    <mergeCell ref="N28:P28"/>
    <mergeCell ref="B30:I38"/>
    <mergeCell ref="B41:I55"/>
    <mergeCell ref="C76:C77"/>
    <mergeCell ref="B90:I99"/>
    <mergeCell ref="N30:P31"/>
  </mergeCells>
  <conditionalFormatting sqref="C67:C70">
    <cfRule type="expression" dxfId="409" priority="8">
      <formula>ABS(C11-$D$72)&gt;$D$77</formula>
    </cfRule>
  </conditionalFormatting>
  <conditionalFormatting sqref="B26">
    <cfRule type="expression" dxfId="408" priority="9">
      <formula>B27=""</formula>
    </cfRule>
  </conditionalFormatting>
  <conditionalFormatting sqref="B4">
    <cfRule type="expression" dxfId="407" priority="7">
      <formula>$B$5=""</formula>
    </cfRule>
  </conditionalFormatting>
  <conditionalFormatting sqref="C4">
    <cfRule type="expression" dxfId="406" priority="6">
      <formula>$C$5=""</formula>
    </cfRule>
  </conditionalFormatting>
  <conditionalFormatting sqref="E4:F4">
    <cfRule type="expression" dxfId="405" priority="5">
      <formula>$E$5=""</formula>
    </cfRule>
  </conditionalFormatting>
  <conditionalFormatting sqref="H4">
    <cfRule type="expression" dxfId="404" priority="4">
      <formula>$H$5=""</formula>
    </cfRule>
  </conditionalFormatting>
  <conditionalFormatting sqref="C8">
    <cfRule type="expression" dxfId="403" priority="3">
      <formula>$C$8&lt;&gt;"blood"</formula>
    </cfRule>
  </conditionalFormatting>
  <conditionalFormatting sqref="C9">
    <cfRule type="expression" dxfId="402" priority="2">
      <formula>$C$9&lt;&gt;"ethanol"</formula>
    </cfRule>
  </conditionalFormatting>
  <conditionalFormatting sqref="M30">
    <cfRule type="expression" dxfId="401" priority="1">
      <formula>N30&lt;&gt;""</formula>
    </cfRule>
  </conditionalFormatting>
  <conditionalFormatting sqref="G9:G12">
    <cfRule type="expression" dxfId="400" priority="106">
      <formula>AND(SUM(J$11:J$14)=0,D67&gt;$D$76)</formula>
    </cfRule>
  </conditionalFormatting>
  <dataValidations count="8">
    <dataValidation type="list" errorStyle="warning" allowBlank="1" showErrorMessage="1" errorTitle="Custom entry" error="You have customized this field." sqref="B27:I27" xr:uid="{00000000-0002-0000-1900-000000000000}">
      <formula1>dispositions</formula1>
    </dataValidation>
    <dataValidation type="textLength" errorStyle="warning" operator="equal" allowBlank="1" showInputMessage="1" showErrorMessage="1" errorTitle="Case Number Length Error?" error="The length of the case number should be 10 characters." sqref="B5" xr:uid="{00000000-0002-0000-1900-000001000000}">
      <formula1>10</formula1>
    </dataValidation>
    <dataValidation type="list" errorStyle="warning" allowBlank="1" showInputMessage="1" showErrorMessage="1" errorTitle="Custom Entry" error="You have entered a selection not in the drop-down list.  " sqref="E20" xr:uid="{00000000-0002-0000-1900-000002000000}">
      <formula1>othervolid</formula1>
    </dataValidation>
    <dataValidation type="list" errorStyle="warning" allowBlank="1" showErrorMessage="1" errorTitle="Custom entry" error="You have customized this field." sqref="B23:I24" xr:uid="{00000000-0002-0000-1900-000003000000}">
      <formula1>statements</formula1>
    </dataValidation>
    <dataValidation type="list" allowBlank="1" showInputMessage="1" showErrorMessage="1" sqref="C8" xr:uid="{00000000-0002-0000-1900-000004000000}">
      <formula1>matrix_list</formula1>
    </dataValidation>
    <dataValidation type="list" errorStyle="warning" allowBlank="1" showInputMessage="1" showErrorMessage="1" errorTitle="Custom Entry" error="You have entered a name not in the drop-down list." sqref="H5" xr:uid="{00000000-0002-0000-1900-000005000000}">
      <formula1>analyst_list</formula1>
    </dataValidation>
    <dataValidation type="list" errorStyle="warning" allowBlank="1" showInputMessage="1" showErrorMessage="1" errorTitle="custom entry" error="You have entered a selection not in the drop-down list.  " sqref="B20:C20" xr:uid="{00000000-0002-0000-1900-000006000000}">
      <formula1>othervolid</formula1>
    </dataValidation>
    <dataValidation type="list" allowBlank="1" showInputMessage="1" showErrorMessage="1" sqref="C17" xr:uid="{00000000-0002-0000-1900-000007000000}">
      <formula1>applies</formula1>
    </dataValidation>
  </dataValidations>
  <pageMargins left="0.7" right="0.7" top="0.75" bottom="0.75" header="0.3" footer="0.3"/>
  <pageSetup scale="68" orientation="portrait" horizontalDpi="300" verticalDpi="300" r:id="rId1"/>
  <ignoredErrors>
    <ignoredError sqref="E5 H5 B5:C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7" r:id="rId4" name="Button 3">
              <controlPr defaultSize="0" print="0" autoFill="0" autoPict="0" macro="[0]!ThisWorkbook.GeneratePDF">
                <anchor moveWithCells="1">
                  <from>
                    <xdr:col>8</xdr:col>
                    <xdr:colOff>1123950</xdr:colOff>
                    <xdr:row>3</xdr:row>
                    <xdr:rowOff>11430</xdr:rowOff>
                  </from>
                  <to>
                    <xdr:col>11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900-000008000000}">
          <x14:formula1>
            <xm:f>Ranges!$G$9:$G$12</xm:f>
          </x14:formula1>
          <xm:sqref>C9</xm:sqref>
        </x14:dataValidation>
        <x14:dataValidation type="date" errorStyle="information" operator="lessThan" allowBlank="1" showErrorMessage="1" errorTitle="Uncertainty Update Due" error="The uncertainty values used in this form are due to be updated.  Please ensure you are using the most recent form." xr:uid="{00000000-0002-0000-1900-000009000000}">
          <x14:formula1>
            <xm:f>Ranges!G14+Ranges!G16</xm:f>
          </x14:formula1>
          <xm:sqref>E5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8">
    <pageSetUpPr fitToPage="1"/>
  </sheetPr>
  <dimension ref="A1:Q100"/>
  <sheetViews>
    <sheetView showGridLines="0" zoomScaleNormal="100" workbookViewId="0">
      <selection activeCell="C11" sqref="C11"/>
    </sheetView>
  </sheetViews>
  <sheetFormatPr defaultColWidth="9.15625" defaultRowHeight="14.4" x14ac:dyDescent="0.55000000000000004"/>
  <cols>
    <col min="1" max="1" width="1.83984375" style="38" customWidth="1"/>
    <col min="2" max="2" width="20.83984375" style="38" customWidth="1"/>
    <col min="3" max="3" width="12" style="38" bestFit="1" customWidth="1"/>
    <col min="4" max="4" width="11" style="38" customWidth="1"/>
    <col min="5" max="5" width="9.578125" style="38" customWidth="1"/>
    <col min="6" max="6" width="7.15625" style="38" customWidth="1"/>
    <col min="7" max="7" width="7.68359375" style="38" customWidth="1"/>
    <col min="8" max="8" width="25.68359375" style="38" customWidth="1"/>
    <col min="9" max="9" width="38.578125" style="38" customWidth="1"/>
    <col min="10" max="10" width="15.83984375" style="38" hidden="1" customWidth="1"/>
    <col min="11" max="11" width="22.41796875" style="38" hidden="1" customWidth="1"/>
    <col min="12" max="12" width="5" style="38" customWidth="1"/>
    <col min="13" max="13" width="7.41796875" style="38" customWidth="1"/>
    <col min="14" max="14" width="2.26171875" style="38" customWidth="1"/>
    <col min="15" max="15" width="2" style="38" customWidth="1"/>
    <col min="16" max="16" width="88.15625" style="38" customWidth="1"/>
    <col min="17" max="16384" width="9.15625" style="38"/>
  </cols>
  <sheetData>
    <row r="1" spans="2:17" ht="15" customHeight="1" x14ac:dyDescent="0.55000000000000004">
      <c r="B1" s="132" t="str">
        <f>'1'!B1</f>
        <v>Body Fluid Alcohol Concentration and Volatiles Reporting Form</v>
      </c>
      <c r="C1" s="133"/>
      <c r="D1" s="133"/>
      <c r="E1" s="133"/>
      <c r="F1" s="133"/>
      <c r="G1" s="79"/>
      <c r="H1" s="79"/>
      <c r="I1" s="93" t="str">
        <f>'1'!I1</f>
        <v>Version 2</v>
      </c>
      <c r="J1" s="44" t="s">
        <v>40</v>
      </c>
      <c r="K1" s="44" t="s">
        <v>40</v>
      </c>
      <c r="L1" s="44"/>
    </row>
    <row r="2" spans="2:17" ht="15" customHeight="1" x14ac:dyDescent="0.55000000000000004">
      <c r="B2" s="80" t="str">
        <f>'1'!B2</f>
        <v>NCSCL - Toxicology Section</v>
      </c>
      <c r="C2" s="11"/>
      <c r="D2" s="11"/>
      <c r="E2" s="11"/>
      <c r="F2" s="11"/>
      <c r="G2" s="11"/>
      <c r="H2" s="11"/>
      <c r="I2" s="94" t="str">
        <f>'1'!I2</f>
        <v>Effective Date: 11/14/2019</v>
      </c>
      <c r="J2" s="44"/>
      <c r="K2" s="44"/>
      <c r="L2" s="44"/>
      <c r="N2" s="100"/>
    </row>
    <row r="3" spans="2:17" ht="15" customHeight="1" x14ac:dyDescent="0.55000000000000004">
      <c r="D3" s="41"/>
      <c r="O3" s="95" t="s">
        <v>88</v>
      </c>
    </row>
    <row r="4" spans="2:17" ht="15" customHeight="1" x14ac:dyDescent="0.55000000000000004">
      <c r="B4" s="124" t="s">
        <v>37</v>
      </c>
      <c r="C4" s="124" t="s">
        <v>38</v>
      </c>
      <c r="E4" s="138" t="s">
        <v>94</v>
      </c>
      <c r="F4" s="138"/>
      <c r="H4" s="118" t="s">
        <v>44</v>
      </c>
      <c r="J4" s="92"/>
      <c r="O4" s="95"/>
      <c r="P4" s="110" t="s">
        <v>113</v>
      </c>
    </row>
    <row r="5" spans="2:17" ht="15" customHeight="1" x14ac:dyDescent="0.55000000000000004">
      <c r="B5" s="120" t="str">
        <f>IF('Sample list'!B31="","",'Sample list'!B31)</f>
        <v/>
      </c>
      <c r="C5" s="120" t="str">
        <f>IF('Sample list'!C31="","",'Sample list'!C31)</f>
        <v/>
      </c>
      <c r="E5" s="136" t="str">
        <f>IF('1'!E5="","",'1'!E5)</f>
        <v/>
      </c>
      <c r="F5" s="137"/>
      <c r="H5" s="83" t="str">
        <f>IF('1'!H5="","",'1'!H5)</f>
        <v/>
      </c>
      <c r="O5" s="38" t="s">
        <v>88</v>
      </c>
      <c r="P5" s="37" t="str">
        <f>B41</f>
        <v/>
      </c>
    </row>
    <row r="6" spans="2:17" ht="15" customHeight="1" x14ac:dyDescent="0.55000000000000004"/>
    <row r="7" spans="2:17" ht="15" customHeight="1" thickBot="1" x14ac:dyDescent="0.6">
      <c r="N7" s="135" t="s">
        <v>96</v>
      </c>
      <c r="O7" s="135"/>
      <c r="P7" s="135"/>
    </row>
    <row r="8" spans="2:17" ht="15" customHeight="1" x14ac:dyDescent="0.55000000000000004">
      <c r="B8" s="71" t="s">
        <v>92</v>
      </c>
      <c r="C8" s="81" t="s">
        <v>71</v>
      </c>
      <c r="F8" s="141" t="s">
        <v>86</v>
      </c>
      <c r="G8" s="139" t="str">
        <f>CONCATENATE("The measured ",C9," values are:")</f>
        <v>The measured ethanol values are:</v>
      </c>
      <c r="H8" s="140"/>
      <c r="I8" s="140"/>
      <c r="M8" s="64"/>
      <c r="N8" s="134" t="s">
        <v>97</v>
      </c>
      <c r="O8" s="134"/>
      <c r="P8" s="134"/>
      <c r="Q8" s="40"/>
    </row>
    <row r="9" spans="2:17" ht="15" customHeight="1" x14ac:dyDescent="0.55000000000000004">
      <c r="B9" s="72" t="s">
        <v>93</v>
      </c>
      <c r="C9" s="82" t="s">
        <v>5</v>
      </c>
      <c r="F9" s="141"/>
      <c r="G9" s="142" t="str">
        <f>IF(C11="","",IF(C11=0,"0.0000  g/dl",CONCATENATE(TEXT(C11,"0.0000"),"  g/dl",IF(AND(SUM(J$11:J$14)=0,D67&gt;$D$76),CONCATENATE("  (&gt;",$D$76*100,"% deviation from the average)"),""),IF(C11*10000-INT(C11*10000)&gt;0.0001,"    (THIS VALUE CONTAINS MORE DECIMAL PLACES THAN DISPLAYED)",""))))</f>
        <v/>
      </c>
      <c r="H9" s="143"/>
      <c r="I9" s="143"/>
      <c r="M9" s="64"/>
      <c r="N9" s="105"/>
      <c r="O9" s="89"/>
      <c r="P9" s="106"/>
      <c r="Q9" s="40"/>
    </row>
    <row r="10" spans="2:17" ht="15" customHeight="1" x14ac:dyDescent="0.55000000000000004">
      <c r="B10" s="72"/>
      <c r="C10" s="73"/>
      <c r="D10" s="69"/>
      <c r="F10" s="141"/>
      <c r="G10" s="142" t="str">
        <f>IF(C12="","",IF(C12=0,"0.0000  g/dl",CONCATENATE(TEXT(C12,"0.0000"),"  g/dl",IF(AND(SUM(J$11:J$14)=0,D68&gt;$D$76),CONCATENATE("  (&gt;",$D$76*100,"% deviation from the average)"),""),IF(C12*10000-INT(C12*10000)&gt;0.0001,"    (THIS VALUE CONTAINS MORE DECIMAL PLACES THAN DISPLAYED)",""))))</f>
        <v/>
      </c>
      <c r="H10" s="143"/>
      <c r="I10" s="143"/>
      <c r="J10" s="38" t="s">
        <v>39</v>
      </c>
      <c r="K10" s="43" t="s">
        <v>75</v>
      </c>
      <c r="L10" s="43"/>
      <c r="M10" s="64"/>
      <c r="N10" s="7"/>
      <c r="O10" s="89" t="str">
        <f>"Item "&amp;C5&amp;":"</f>
        <v>Item :</v>
      </c>
      <c r="P10" s="89"/>
      <c r="Q10" s="40"/>
    </row>
    <row r="11" spans="2:17" ht="15" customHeight="1" x14ac:dyDescent="0.55000000000000004">
      <c r="B11" s="74" t="s">
        <v>74</v>
      </c>
      <c r="C11" s="84"/>
      <c r="D11" s="2" t="str">
        <f>IF(LEN(C11)&gt;6,"re-enter",IF(C11&gt;0.5,"HI cal",""))</f>
        <v/>
      </c>
      <c r="F11" s="141"/>
      <c r="G11" s="142" t="str">
        <f>IF(C13="","",IF(C13=0,"0.0000  g/dl",CONCATENATE(TEXT(C13,"0.0000"),"  g/dl",IF(AND(SUM(J$11:J$14)=0,D69&gt;$D$76),CONCATENATE("  (&gt;",$D$76*100,"% deviation from the average)"),""),IF(C13*10000-INT(C13*10000)&gt;0.0001,"    (THIS VALUE CONTAINS MORE DECIMAL PLACES THAN DISPLAYED)",""))))</f>
        <v/>
      </c>
      <c r="H11" s="143"/>
      <c r="I11" s="143"/>
      <c r="J11" s="54">
        <f>IF(C11="",0,IF(C11&lt;0.01,1,0))</f>
        <v>0</v>
      </c>
      <c r="K11" s="43">
        <f>IF(C11&lt;&gt;"",1,0)</f>
        <v>0</v>
      </c>
      <c r="L11" s="43"/>
      <c r="M11" s="64"/>
      <c r="N11" s="88"/>
      <c r="O11" s="91"/>
      <c r="P11" s="151" t="str">
        <f>CONCATENATE(IF(B90="","",B90&amp;CHAR(10)&amp;CHAR(10)),IF(B23="","","- "&amp;B23))</f>
        <v/>
      </c>
      <c r="Q11" s="40"/>
    </row>
    <row r="12" spans="2:17" ht="15" customHeight="1" x14ac:dyDescent="0.55000000000000004">
      <c r="B12" s="72"/>
      <c r="C12" s="84"/>
      <c r="D12" s="2" t="str">
        <f>IF(LEN(C12)&gt;6,"re-enter",IF(C12&gt;0.5,"HI cal",""))</f>
        <v/>
      </c>
      <c r="F12" s="141"/>
      <c r="G12" s="142" t="str">
        <f>IF(C14="","",IF(C14=0,"0.0000  g/dl",CONCATENATE(TEXT(C14,"0.0000"),"  g/dl",IF(AND(SUM(J$11:J$14)=0,D70&gt;$D$76),CONCATENATE("  (&gt;",$D$76*100,"% deviation from the average)"),""),IF(C14*10000-INT(C14*10000)&gt;0.0001,"    (THIS VALUE CONTAINS MORE DECIMAL PLACES THAN DISPLAYED)",""))))</f>
        <v/>
      </c>
      <c r="H12" s="143"/>
      <c r="I12" s="143"/>
      <c r="J12" s="54">
        <f>IF(C12="",0,IF(C12&lt;0.01,1,0))</f>
        <v>0</v>
      </c>
      <c r="K12" s="43">
        <f>IF(C12&lt;&gt;"",1,0)</f>
        <v>0</v>
      </c>
      <c r="L12" s="43"/>
      <c r="M12" s="64"/>
      <c r="N12" s="88"/>
      <c r="O12" s="88"/>
      <c r="P12" s="151"/>
      <c r="Q12" s="40"/>
    </row>
    <row r="13" spans="2:17" ht="15" customHeight="1" x14ac:dyDescent="0.55000000000000004">
      <c r="B13" s="72"/>
      <c r="C13" s="84"/>
      <c r="D13" s="2" t="str">
        <f>IF(LEN(C13)&gt;6,"re-enter",IF(C13&gt;0.5,"HI cal",""))</f>
        <v/>
      </c>
      <c r="F13" s="141"/>
      <c r="G13" s="139" t="str">
        <f>IF(MIN(C11:C14)&lt;0.01,"",CONCATENATE("The average of the four values is  ",TEXT(D72,"0.000000")," g/dl."))</f>
        <v/>
      </c>
      <c r="H13" s="140"/>
      <c r="I13" s="140"/>
      <c r="J13" s="54">
        <f>IF(C13="",0,IF(C13&lt;0.01,1,0))</f>
        <v>0</v>
      </c>
      <c r="K13" s="43">
        <f>IF(C13&lt;&gt;"",1,0)</f>
        <v>0</v>
      </c>
      <c r="L13" s="43"/>
      <c r="M13" s="64"/>
      <c r="N13" s="88"/>
      <c r="O13" s="88"/>
      <c r="P13" s="151"/>
      <c r="Q13" s="40"/>
    </row>
    <row r="14" spans="2:17" ht="15" customHeight="1" thickBot="1" x14ac:dyDescent="0.6">
      <c r="B14" s="75"/>
      <c r="C14" s="85"/>
      <c r="D14" s="2" t="str">
        <f>IF(LEN(C14)&gt;6,"re-enter",IF(C14&gt;0.5,"HI cal",""))</f>
        <v/>
      </c>
      <c r="F14" s="141"/>
      <c r="G14" s="144" t="str">
        <f>IF(MIN(C11:C14)&lt;0.01,"",CONCATENATE("The ",D76*100,"% uncertainty is +/- ", TEXT(D77,"0.0000000"), " g/dl, at a 99.73 % level of confidence (k=3)."))</f>
        <v/>
      </c>
      <c r="H14" s="145"/>
      <c r="I14" s="145"/>
      <c r="J14" s="54">
        <f>IF(C14="",0,IF(C14&lt;0.01,1,0))</f>
        <v>0</v>
      </c>
      <c r="K14" s="43">
        <f>IF(C14&lt;&gt;"",1,0)</f>
        <v>0</v>
      </c>
      <c r="L14" s="43"/>
      <c r="M14" s="64"/>
      <c r="N14" s="88"/>
      <c r="O14" s="88"/>
      <c r="P14" s="151"/>
      <c r="Q14" s="40"/>
    </row>
    <row r="15" spans="2:17" x14ac:dyDescent="0.55000000000000004">
      <c r="B15" s="117"/>
      <c r="F15" s="141"/>
      <c r="G15" s="146" t="str">
        <f>IF(OR(MIN(C11:C14)&lt;0.01,SUM(K11:K14)&lt;&gt;4),"",IF(AND(MAX(D67:D70)&gt;D76,M30=""),"",IF(AND(MAX(D67:D70)&gt;D76,M30&lt;&gt;""),"The lowest value was used for reporting.",CONCATENATE("The ",IF(C8="serum","serum converted, ",""),"truncated average for reporting is ",IF(C8="serum",TEXT(F74,"0.00"),TEXT(D74,"0.00")),"  g/dl."))))</f>
        <v/>
      </c>
      <c r="H15" s="147"/>
      <c r="I15" s="147"/>
      <c r="J15" s="54"/>
      <c r="M15" s="64"/>
      <c r="N15" s="88"/>
      <c r="O15" s="91"/>
      <c r="P15" s="151"/>
      <c r="Q15" s="40"/>
    </row>
    <row r="16" spans="2:17" x14ac:dyDescent="0.55000000000000004">
      <c r="B16" s="117"/>
      <c r="C16" s="70" t="str">
        <f>IF(AND(C9&lt;&gt;"acetone",C17="x",SUM(K11:K14)&gt;0,SUM(J11:J14)=0),"'No alcohol' selected below conflicts with entered results!","")</f>
        <v/>
      </c>
      <c r="F16" s="141"/>
      <c r="G16" s="144" t="str">
        <f>IF(C8="serum",CONCATENATE("The serum to whole blood conversion calculation is:  ",TEXT(D72,"0.000000")," g/dl / 1.18 = ",TEXT(F72,"0.000000")," g/dl."),"")</f>
        <v/>
      </c>
      <c r="H16" s="145"/>
      <c r="I16" s="145"/>
      <c r="J16" s="54"/>
      <c r="M16" s="64"/>
      <c r="N16" s="88"/>
      <c r="O16" s="7"/>
      <c r="P16" s="151"/>
      <c r="Q16" s="40"/>
    </row>
    <row r="17" spans="2:17" x14ac:dyDescent="0.55000000000000004">
      <c r="B17" s="68" t="s">
        <v>42</v>
      </c>
      <c r="C17" s="86"/>
      <c r="D17" s="60" t="s">
        <v>43</v>
      </c>
      <c r="F17" s="98"/>
      <c r="M17" s="64"/>
      <c r="N17" s="7"/>
      <c r="O17" s="7"/>
      <c r="P17" s="151"/>
      <c r="Q17" s="40"/>
    </row>
    <row r="18" spans="2:17" x14ac:dyDescent="0.55000000000000004">
      <c r="M18" s="64"/>
      <c r="N18" s="7"/>
      <c r="O18" s="123"/>
      <c r="P18" s="151"/>
      <c r="Q18" s="40"/>
    </row>
    <row r="19" spans="2:17" x14ac:dyDescent="0.55000000000000004">
      <c r="B19" s="59" t="s">
        <v>85</v>
      </c>
      <c r="C19" s="38" t="str">
        <f>IFERROR(IF(B20="","",IF(VLOOKUP(B20,othervolid,1)=B20,"","+")),"+")</f>
        <v/>
      </c>
      <c r="E19" s="148" t="s">
        <v>82</v>
      </c>
      <c r="F19" s="148"/>
      <c r="G19" s="148"/>
      <c r="H19" s="148"/>
      <c r="I19" s="38" t="str">
        <f>IFERROR(IF(E20="","",IF(VLOOKUP(E20,othervolid,1)=E20,"","+")),"+")</f>
        <v/>
      </c>
      <c r="M19" s="64"/>
      <c r="N19" s="7"/>
      <c r="O19" s="7"/>
      <c r="P19" s="151"/>
      <c r="Q19" s="40"/>
    </row>
    <row r="20" spans="2:17" ht="15" customHeight="1" x14ac:dyDescent="0.55000000000000004">
      <c r="B20" s="158"/>
      <c r="C20" s="158"/>
      <c r="E20" s="171"/>
      <c r="F20" s="172"/>
      <c r="G20" s="172"/>
      <c r="H20" s="173"/>
      <c r="M20" s="64"/>
      <c r="N20" s="88"/>
      <c r="O20" s="7"/>
      <c r="P20" s="151"/>
      <c r="Q20" s="40"/>
    </row>
    <row r="21" spans="2:17" x14ac:dyDescent="0.55000000000000004">
      <c r="D21" s="99" t="str">
        <f>IF(AND(B20=E20,B20&lt;&gt;""),"The two entries above conflict with eachother!","")</f>
        <v/>
      </c>
      <c r="M21" s="64"/>
      <c r="N21" s="88"/>
      <c r="O21" s="7"/>
      <c r="P21" s="151"/>
      <c r="Q21" s="40"/>
    </row>
    <row r="22" spans="2:17" ht="15" customHeight="1" x14ac:dyDescent="0.55000000000000004">
      <c r="B22" s="38" t="s">
        <v>101</v>
      </c>
      <c r="E22" s="38" t="str">
        <f>IFERROR(IF(B23="","",IF(VLOOKUP(B23,statements_alpha,1)=B23,"","+")),"+")</f>
        <v/>
      </c>
      <c r="F22" s="39"/>
      <c r="G22" s="58"/>
      <c r="H22" s="58"/>
      <c r="I22" s="58"/>
      <c r="M22" s="64"/>
      <c r="N22" s="7"/>
      <c r="O22" s="7"/>
      <c r="P22" s="151"/>
      <c r="Q22" s="40"/>
    </row>
    <row r="23" spans="2:17" ht="15" customHeight="1" x14ac:dyDescent="0.55000000000000004">
      <c r="B23" s="152"/>
      <c r="C23" s="153"/>
      <c r="D23" s="153"/>
      <c r="E23" s="153"/>
      <c r="F23" s="153"/>
      <c r="G23" s="153"/>
      <c r="H23" s="153"/>
      <c r="I23" s="154"/>
      <c r="M23" s="64"/>
      <c r="N23" s="149" t="s">
        <v>98</v>
      </c>
      <c r="O23" s="134"/>
      <c r="P23" s="150"/>
      <c r="Q23" s="40"/>
    </row>
    <row r="24" spans="2:17" x14ac:dyDescent="0.55000000000000004">
      <c r="B24" s="155"/>
      <c r="C24" s="156"/>
      <c r="D24" s="156"/>
      <c r="E24" s="156"/>
      <c r="F24" s="156"/>
      <c r="G24" s="156"/>
      <c r="H24" s="156"/>
      <c r="I24" s="157"/>
      <c r="M24" s="64"/>
      <c r="N24" s="107"/>
      <c r="O24" s="108"/>
      <c r="P24" s="109"/>
      <c r="Q24" s="40"/>
    </row>
    <row r="25" spans="2:17" x14ac:dyDescent="0.55000000000000004">
      <c r="F25" s="7"/>
      <c r="G25" s="58"/>
      <c r="H25" s="58"/>
      <c r="I25" s="58"/>
      <c r="M25" s="64"/>
      <c r="N25" s="7"/>
      <c r="O25" s="177" t="str">
        <f>IF(B27="","",RIGHT(B27,LEN(B27)-48))</f>
        <v/>
      </c>
      <c r="P25" s="177"/>
      <c r="Q25" s="40"/>
    </row>
    <row r="26" spans="2:17" ht="15" customHeight="1" x14ac:dyDescent="0.55000000000000004">
      <c r="B26" s="111" t="s">
        <v>102</v>
      </c>
      <c r="C26" s="38" t="str">
        <f>IFERROR(IF(B27="","",IF(VLOOKUP(B27,dispositions_alpha,1)=B27,"","+")),"+")</f>
        <v/>
      </c>
      <c r="M26" s="64"/>
      <c r="N26" s="7"/>
      <c r="O26" s="177"/>
      <c r="P26" s="177"/>
      <c r="Q26" s="40"/>
    </row>
    <row r="27" spans="2:17" x14ac:dyDescent="0.55000000000000004">
      <c r="B27" s="168"/>
      <c r="C27" s="169"/>
      <c r="D27" s="169"/>
      <c r="E27" s="169"/>
      <c r="F27" s="169"/>
      <c r="G27" s="169"/>
      <c r="H27" s="169"/>
      <c r="I27" s="170"/>
      <c r="M27" s="64"/>
      <c r="N27" s="7"/>
      <c r="O27" s="7"/>
      <c r="P27" s="7"/>
      <c r="Q27" s="40"/>
    </row>
    <row r="28" spans="2:17" x14ac:dyDescent="0.55000000000000004">
      <c r="M28" s="64"/>
      <c r="N28" s="176" t="s">
        <v>99</v>
      </c>
      <c r="O28" s="176"/>
      <c r="P28" s="176"/>
      <c r="Q28" s="40"/>
    </row>
    <row r="29" spans="2:17" ht="15" customHeight="1" x14ac:dyDescent="0.55000000000000004">
      <c r="B29" s="42" t="s">
        <v>28</v>
      </c>
      <c r="C29" s="102"/>
      <c r="D29" s="102"/>
      <c r="E29" s="102"/>
      <c r="F29" s="102"/>
      <c r="G29" s="102"/>
      <c r="H29" s="102"/>
      <c r="I29" s="102"/>
      <c r="N29" s="79"/>
      <c r="O29" s="79"/>
      <c r="P29" s="79"/>
    </row>
    <row r="30" spans="2:17" x14ac:dyDescent="0.55000000000000004">
      <c r="B30" s="179"/>
      <c r="C30" s="180"/>
      <c r="D30" s="180"/>
      <c r="E30" s="180"/>
      <c r="F30" s="180"/>
      <c r="G30" s="180"/>
      <c r="H30" s="180"/>
      <c r="I30" s="181"/>
      <c r="M30" s="130"/>
      <c r="N30" s="178" t="str">
        <f>IF(AND(MAX(D67:D70)&gt;D76,SUM(K11:K14)=4),"&lt;- If this is a second set of values for the case, and both sets have an unacceptable deviation from the mean, enter the lowest value in the cell to the left (gm/dL).","")</f>
        <v/>
      </c>
      <c r="O30" s="178"/>
      <c r="P30" s="178"/>
    </row>
    <row r="31" spans="2:17" ht="15" customHeight="1" x14ac:dyDescent="0.55000000000000004">
      <c r="B31" s="182"/>
      <c r="C31" s="183"/>
      <c r="D31" s="183"/>
      <c r="E31" s="183"/>
      <c r="F31" s="183"/>
      <c r="G31" s="183"/>
      <c r="H31" s="183"/>
      <c r="I31" s="184"/>
      <c r="N31" s="178"/>
      <c r="O31" s="178"/>
      <c r="P31" s="178"/>
    </row>
    <row r="32" spans="2:17" x14ac:dyDescent="0.55000000000000004">
      <c r="B32" s="182"/>
      <c r="C32" s="183"/>
      <c r="D32" s="183"/>
      <c r="E32" s="183"/>
      <c r="F32" s="183"/>
      <c r="G32" s="183"/>
      <c r="H32" s="183"/>
      <c r="I32" s="184"/>
      <c r="M32" s="5"/>
    </row>
    <row r="33" spans="2:9" x14ac:dyDescent="0.55000000000000004">
      <c r="B33" s="182"/>
      <c r="C33" s="183"/>
      <c r="D33" s="183"/>
      <c r="E33" s="183"/>
      <c r="F33" s="183"/>
      <c r="G33" s="183"/>
      <c r="H33" s="183"/>
      <c r="I33" s="184"/>
    </row>
    <row r="34" spans="2:9" x14ac:dyDescent="0.55000000000000004">
      <c r="B34" s="182"/>
      <c r="C34" s="183"/>
      <c r="D34" s="183"/>
      <c r="E34" s="183"/>
      <c r="F34" s="183"/>
      <c r="G34" s="183"/>
      <c r="H34" s="183"/>
      <c r="I34" s="184"/>
    </row>
    <row r="35" spans="2:9" x14ac:dyDescent="0.55000000000000004">
      <c r="B35" s="182"/>
      <c r="C35" s="183"/>
      <c r="D35" s="183"/>
      <c r="E35" s="183"/>
      <c r="F35" s="183"/>
      <c r="G35" s="183"/>
      <c r="H35" s="183"/>
      <c r="I35" s="184"/>
    </row>
    <row r="36" spans="2:9" x14ac:dyDescent="0.55000000000000004">
      <c r="B36" s="182"/>
      <c r="C36" s="183"/>
      <c r="D36" s="183"/>
      <c r="E36" s="183"/>
      <c r="F36" s="183"/>
      <c r="G36" s="183"/>
      <c r="H36" s="183"/>
      <c r="I36" s="184"/>
    </row>
    <row r="37" spans="2:9" x14ac:dyDescent="0.55000000000000004">
      <c r="B37" s="182"/>
      <c r="C37" s="183"/>
      <c r="D37" s="183"/>
      <c r="E37" s="183"/>
      <c r="F37" s="183"/>
      <c r="G37" s="183"/>
      <c r="H37" s="183"/>
      <c r="I37" s="184"/>
    </row>
    <row r="38" spans="2:9" x14ac:dyDescent="0.55000000000000004">
      <c r="B38" s="185"/>
      <c r="C38" s="186"/>
      <c r="D38" s="186"/>
      <c r="E38" s="186"/>
      <c r="F38" s="186"/>
      <c r="G38" s="186"/>
      <c r="H38" s="186"/>
      <c r="I38" s="187"/>
    </row>
    <row r="40" spans="2:9" x14ac:dyDescent="0.55000000000000004">
      <c r="B40" s="7" t="s">
        <v>103</v>
      </c>
    </row>
    <row r="41" spans="2:9" ht="15" customHeight="1" x14ac:dyDescent="0.55000000000000004">
      <c r="B41" s="159" t="str">
        <f>CONCATENATE(IF(B90="","",B90&amp;CHAR(10)&amp;CHAR(10)),IF(B23="","","- "&amp;B23&amp;CHAR(10)&amp;CHAR(10)))</f>
        <v/>
      </c>
      <c r="C41" s="160"/>
      <c r="D41" s="160"/>
      <c r="E41" s="160"/>
      <c r="F41" s="160"/>
      <c r="G41" s="160"/>
      <c r="H41" s="160"/>
      <c r="I41" s="161"/>
    </row>
    <row r="42" spans="2:9" x14ac:dyDescent="0.55000000000000004">
      <c r="B42" s="162"/>
      <c r="C42" s="163"/>
      <c r="D42" s="163"/>
      <c r="E42" s="163"/>
      <c r="F42" s="163"/>
      <c r="G42" s="163"/>
      <c r="H42" s="163"/>
      <c r="I42" s="164"/>
    </row>
    <row r="43" spans="2:9" x14ac:dyDescent="0.55000000000000004">
      <c r="B43" s="162"/>
      <c r="C43" s="163"/>
      <c r="D43" s="163"/>
      <c r="E43" s="163"/>
      <c r="F43" s="163"/>
      <c r="G43" s="163"/>
      <c r="H43" s="163"/>
      <c r="I43" s="164"/>
    </row>
    <row r="44" spans="2:9" x14ac:dyDescent="0.55000000000000004">
      <c r="B44" s="162"/>
      <c r="C44" s="163"/>
      <c r="D44" s="163"/>
      <c r="E44" s="163"/>
      <c r="F44" s="163"/>
      <c r="G44" s="163"/>
      <c r="H44" s="163"/>
      <c r="I44" s="164"/>
    </row>
    <row r="45" spans="2:9" x14ac:dyDescent="0.55000000000000004">
      <c r="B45" s="162"/>
      <c r="C45" s="163"/>
      <c r="D45" s="163"/>
      <c r="E45" s="163"/>
      <c r="F45" s="163"/>
      <c r="G45" s="163"/>
      <c r="H45" s="163"/>
      <c r="I45" s="164"/>
    </row>
    <row r="46" spans="2:9" x14ac:dyDescent="0.55000000000000004">
      <c r="B46" s="162"/>
      <c r="C46" s="163"/>
      <c r="D46" s="163"/>
      <c r="E46" s="163"/>
      <c r="F46" s="163"/>
      <c r="G46" s="163"/>
      <c r="H46" s="163"/>
      <c r="I46" s="164"/>
    </row>
    <row r="47" spans="2:9" x14ac:dyDescent="0.55000000000000004">
      <c r="B47" s="162"/>
      <c r="C47" s="163"/>
      <c r="D47" s="163"/>
      <c r="E47" s="163"/>
      <c r="F47" s="163"/>
      <c r="G47" s="163"/>
      <c r="H47" s="163"/>
      <c r="I47" s="164"/>
    </row>
    <row r="48" spans="2:9" x14ac:dyDescent="0.55000000000000004">
      <c r="B48" s="162"/>
      <c r="C48" s="163"/>
      <c r="D48" s="163"/>
      <c r="E48" s="163"/>
      <c r="F48" s="163"/>
      <c r="G48" s="163"/>
      <c r="H48" s="163"/>
      <c r="I48" s="164"/>
    </row>
    <row r="49" spans="2:12" x14ac:dyDescent="0.55000000000000004">
      <c r="B49" s="162"/>
      <c r="C49" s="163"/>
      <c r="D49" s="163"/>
      <c r="E49" s="163"/>
      <c r="F49" s="163"/>
      <c r="G49" s="163"/>
      <c r="H49" s="163"/>
      <c r="I49" s="164"/>
    </row>
    <row r="50" spans="2:12" x14ac:dyDescent="0.55000000000000004">
      <c r="B50" s="162"/>
      <c r="C50" s="163"/>
      <c r="D50" s="163"/>
      <c r="E50" s="163"/>
      <c r="F50" s="163"/>
      <c r="G50" s="163"/>
      <c r="H50" s="163"/>
      <c r="I50" s="164"/>
    </row>
    <row r="51" spans="2:12" x14ac:dyDescent="0.55000000000000004">
      <c r="B51" s="162"/>
      <c r="C51" s="163"/>
      <c r="D51" s="163"/>
      <c r="E51" s="163"/>
      <c r="F51" s="163"/>
      <c r="G51" s="163"/>
      <c r="H51" s="163"/>
      <c r="I51" s="164"/>
    </row>
    <row r="52" spans="2:12" x14ac:dyDescent="0.55000000000000004">
      <c r="B52" s="162"/>
      <c r="C52" s="163"/>
      <c r="D52" s="163"/>
      <c r="E52" s="163"/>
      <c r="F52" s="163"/>
      <c r="G52" s="163"/>
      <c r="H52" s="163"/>
      <c r="I52" s="164"/>
    </row>
    <row r="53" spans="2:12" x14ac:dyDescent="0.55000000000000004">
      <c r="B53" s="162"/>
      <c r="C53" s="163"/>
      <c r="D53" s="163"/>
      <c r="E53" s="163"/>
      <c r="F53" s="163"/>
      <c r="G53" s="163"/>
      <c r="H53" s="163"/>
      <c r="I53" s="164"/>
    </row>
    <row r="54" spans="2:12" x14ac:dyDescent="0.55000000000000004">
      <c r="B54" s="162"/>
      <c r="C54" s="163"/>
      <c r="D54" s="163"/>
      <c r="E54" s="163"/>
      <c r="F54" s="163"/>
      <c r="G54" s="163"/>
      <c r="H54" s="163"/>
      <c r="I54" s="164"/>
    </row>
    <row r="55" spans="2:12" x14ac:dyDescent="0.55000000000000004">
      <c r="B55" s="165"/>
      <c r="C55" s="166"/>
      <c r="D55" s="166"/>
      <c r="E55" s="166"/>
      <c r="F55" s="166"/>
      <c r="G55" s="166"/>
      <c r="H55" s="166"/>
      <c r="I55" s="167"/>
    </row>
    <row r="56" spans="2:12" x14ac:dyDescent="0.55000000000000004">
      <c r="B56" s="103"/>
      <c r="C56" s="103"/>
      <c r="D56" s="103"/>
      <c r="E56" s="103"/>
      <c r="F56" s="103"/>
      <c r="G56" s="103"/>
      <c r="H56" s="103"/>
      <c r="I56" s="103"/>
    </row>
    <row r="57" spans="2:12" x14ac:dyDescent="0.55000000000000004">
      <c r="B57" s="104" t="s">
        <v>112</v>
      </c>
      <c r="C57" s="103"/>
      <c r="D57" s="103"/>
      <c r="E57" s="103"/>
      <c r="F57" s="103"/>
      <c r="G57" s="103"/>
      <c r="H57" s="103"/>
      <c r="I57" s="103"/>
    </row>
    <row r="59" spans="2:12" x14ac:dyDescent="0.55000000000000004">
      <c r="B59" s="42" t="str">
        <f>'1'!B59</f>
        <v>Form template approved by Toxicology Technical Leader Wayne Lewallen on 11/14/2019.</v>
      </c>
    </row>
    <row r="60" spans="2:12" x14ac:dyDescent="0.55000000000000004">
      <c r="B60" s="42"/>
    </row>
    <row r="61" spans="2:12" x14ac:dyDescent="0.55000000000000004">
      <c r="B61" s="42"/>
      <c r="L61" s="119"/>
    </row>
    <row r="62" spans="2:12" x14ac:dyDescent="0.55000000000000004">
      <c r="B62" s="42"/>
      <c r="I62" s="8"/>
      <c r="L62" s="119" t="s">
        <v>118</v>
      </c>
    </row>
    <row r="63" spans="2:12" x14ac:dyDescent="0.55000000000000004">
      <c r="I63" s="131"/>
    </row>
    <row r="64" spans="2:12" x14ac:dyDescent="0.55000000000000004">
      <c r="I64" s="7"/>
    </row>
    <row r="65" spans="1:7" hidden="1" x14ac:dyDescent="0.55000000000000004">
      <c r="B65" s="44" t="s">
        <v>29</v>
      </c>
    </row>
    <row r="66" spans="1:7" hidden="1" x14ac:dyDescent="0.55000000000000004">
      <c r="B66" s="21" t="s">
        <v>41</v>
      </c>
      <c r="C66" s="46" t="s">
        <v>3</v>
      </c>
      <c r="D66" s="45"/>
    </row>
    <row r="67" spans="1:7" hidden="1" x14ac:dyDescent="0.55000000000000004">
      <c r="B67" s="47">
        <f>C11</f>
        <v>0</v>
      </c>
      <c r="C67" s="9" t="e">
        <f>ABS(C11-D$72)</f>
        <v>#DIV/0!</v>
      </c>
      <c r="D67" s="16" t="str">
        <f>IFERROR(C67/$D$72,"")</f>
        <v/>
      </c>
    </row>
    <row r="68" spans="1:7" hidden="1" x14ac:dyDescent="0.55000000000000004">
      <c r="B68" s="47">
        <f>C12</f>
        <v>0</v>
      </c>
      <c r="C68" s="10" t="e">
        <f>ABS(C12-D$72)</f>
        <v>#DIV/0!</v>
      </c>
      <c r="D68" s="16" t="str">
        <f t="shared" ref="D68:D70" si="0">IFERROR(C68/$D$72,"")</f>
        <v/>
      </c>
    </row>
    <row r="69" spans="1:7" hidden="1" x14ac:dyDescent="0.55000000000000004">
      <c r="B69" s="47">
        <f>C13</f>
        <v>0</v>
      </c>
      <c r="C69" s="10" t="e">
        <f>ABS(C13-D$72)</f>
        <v>#DIV/0!</v>
      </c>
      <c r="D69" s="16" t="str">
        <f t="shared" si="0"/>
        <v/>
      </c>
    </row>
    <row r="70" spans="1:7" hidden="1" x14ac:dyDescent="0.55000000000000004">
      <c r="B70" s="47">
        <f>C14</f>
        <v>0</v>
      </c>
      <c r="C70" s="10" t="e">
        <f>ABS(C14-D$72)</f>
        <v>#DIV/0!</v>
      </c>
      <c r="D70" s="16" t="str">
        <f t="shared" si="0"/>
        <v/>
      </c>
    </row>
    <row r="71" spans="1:7" hidden="1" x14ac:dyDescent="0.55000000000000004">
      <c r="F71" s="38" t="s">
        <v>77</v>
      </c>
    </row>
    <row r="72" spans="1:7" hidden="1" x14ac:dyDescent="0.55000000000000004">
      <c r="C72" s="38" t="s">
        <v>0</v>
      </c>
      <c r="D72" s="6" t="e">
        <f>AVERAGE(C11:C14)</f>
        <v>#DIV/0!</v>
      </c>
      <c r="E72" s="38" t="s">
        <v>10</v>
      </c>
      <c r="F72" s="37" t="e">
        <f>D72/1.18</f>
        <v>#DIV/0!</v>
      </c>
      <c r="G72" s="38" t="s">
        <v>10</v>
      </c>
    </row>
    <row r="73" spans="1:7" hidden="1" x14ac:dyDescent="0.55000000000000004">
      <c r="C73" s="55" t="s">
        <v>4</v>
      </c>
      <c r="D73" s="3" t="e">
        <f>TEXT(INT(D72*100)/100,"0.00")</f>
        <v>#DIV/0!</v>
      </c>
      <c r="E73" s="38" t="s">
        <v>10</v>
      </c>
      <c r="F73" s="3" t="e">
        <f>TEXT(INT(F72*100)/100,"0.00")</f>
        <v>#DIV/0!</v>
      </c>
      <c r="G73" s="38" t="s">
        <v>10</v>
      </c>
    </row>
    <row r="74" spans="1:7" hidden="1" x14ac:dyDescent="0.55000000000000004">
      <c r="C74" s="8" t="s">
        <v>1</v>
      </c>
      <c r="D74" s="4" t="str">
        <f>IF(MIN(C11:C14)&lt;0.01,"0.00",D73)</f>
        <v>0.00</v>
      </c>
      <c r="E74" s="38" t="s">
        <v>10</v>
      </c>
      <c r="F74" s="4" t="str">
        <f>IF(MIN(C11:C14)&lt;0.01,"0.00",F73)</f>
        <v>0.00</v>
      </c>
      <c r="G74" s="38" t="s">
        <v>10</v>
      </c>
    </row>
    <row r="75" spans="1:7" hidden="1" x14ac:dyDescent="0.55000000000000004"/>
    <row r="76" spans="1:7" hidden="1" x14ac:dyDescent="0.55000000000000004">
      <c r="C76" s="174" t="s">
        <v>2</v>
      </c>
      <c r="D76" s="56">
        <f>VLOOKUP(C9,Ranges!G9:H12,2)</f>
        <v>0.04</v>
      </c>
    </row>
    <row r="77" spans="1:7" hidden="1" x14ac:dyDescent="0.55000000000000004">
      <c r="B77" s="58"/>
      <c r="C77" s="175"/>
      <c r="D77" s="57" t="e">
        <f>D76*D72</f>
        <v>#DIV/0!</v>
      </c>
      <c r="F77" s="1"/>
    </row>
    <row r="78" spans="1:7" hidden="1" x14ac:dyDescent="0.55000000000000004">
      <c r="B78" s="58"/>
      <c r="C78" s="65"/>
      <c r="D78" s="66"/>
      <c r="F78" s="1"/>
    </row>
    <row r="79" spans="1:7" hidden="1" x14ac:dyDescent="0.55000000000000004">
      <c r="B79" s="11" t="s">
        <v>76</v>
      </c>
      <c r="C79" s="11"/>
    </row>
    <row r="80" spans="1:7" hidden="1" x14ac:dyDescent="0.55000000000000004">
      <c r="A80" s="64"/>
      <c r="B80" s="38" t="s">
        <v>78</v>
      </c>
      <c r="C80" s="63" t="str">
        <f>IF(OR(SUM(J11:J14)&gt;0,MAX(D67:D70)&gt;D76,C8="serum"),"",IF(D74="0.00","",CONCATENATE("The measured ",C8," acetone concentration is ",TEXT(TRUNC(D72,3),"0.000")," +/- ",IF(INT(D72*D76*10000)&lt;5,"0.001",TEXT(D72*D76,"0.000"))," grams per 100 milliliters, at a coverage probability of 99.7%.  ",CHAR(10),CHAR(10))))</f>
        <v/>
      </c>
    </row>
    <row r="81" spans="1:9" hidden="1" x14ac:dyDescent="0.55000000000000004">
      <c r="A81" s="64"/>
      <c r="B81" s="38" t="s">
        <v>79</v>
      </c>
      <c r="C81" s="63" t="str">
        <f>CONCATENATE("The ",C8," alcohol concentration is 0.00 grams of alcohol per 100 milliliters, as defined by NCGS 20-4.01 (1b).  ",IF(AND(B20="",E20="",C9&lt;&gt;"acetone"),C86,CHAR(10)&amp;CHAR(10)))</f>
        <v>The blood alcohol concentration is 0.00 grams of alcohol per 100 milliliters, as defined by NCGS 20-4.01 (1b).    (Analysis performed using HS-GC.)</v>
      </c>
    </row>
    <row r="82" spans="1:9" hidden="1" x14ac:dyDescent="0.55000000000000004">
      <c r="A82" s="64"/>
      <c r="B82" s="38" t="s">
        <v>80</v>
      </c>
      <c r="C82" s="63" t="str">
        <f>IFERROR(IF(AND(SUM(J11:J14)=0,MAX(D67:D70)&gt;D76),"",IF(C8="serum",CONCATENATE("The blood ",C9," concentration is ",TEXT(F74,"0.00")," grams of alcohol per 100 milliliters, as defined by NCGS 20-4.01 (1b).  The reported blood alcohol concentration is a calculated value resulting from a converted serum alcohol concentration.  The measured serum ",C9," concentration is ",TEXT(TRUNC(D72,3),"0.000")," +/- ",IF(INT(D72*D76*10000)&lt;5,"0.001",TEXT(D72*D76,"0.000"))," grams of alcohol per 100 milliliters, at a coverage probability of 99.7%.",IF(AND(B20="",E20=""),C86,CHAR(10)&amp;CHAR(10))),"")),"")</f>
        <v/>
      </c>
    </row>
    <row r="83" spans="1:9" hidden="1" x14ac:dyDescent="0.55000000000000004">
      <c r="A83" s="64"/>
      <c r="B83" s="38" t="s">
        <v>81</v>
      </c>
      <c r="C83" s="63" t="str">
        <f>IFERROR(IF(AND(SUM(J11:J14)=0,MAX(D67:D70)&gt;D76,SUM(K11:K14)=4,M30&lt;&gt;""),CONCATENATE("The ",C8," ",C9," concentration is ",TEXT(INT(M30*100)/100,"0.00")," grams of alcohol per 100 milliliters, as defined by NCGS 20-4.01 (1b)."),IF(AND(SUM(J11:J14)=0,MAX(D67:D70)&gt;D76),"",CONCATENATE("The ",C8," ",C9," concentration is ",TEXT(D74,"0.00")," grams of alcohol per 100 milliliters, as defined by NCGS 20-4.01 (1b).","  The measured ",C8," ",C9," concentration is ",TEXT(TRUNC(D72,3),"0.000")," +/- ",IF(INT(D72*D76*10000)&lt;5,"0.001",TEXT(D72*D76,"0.000"))," grams of alcohol per 100 milliliters, at a coverage probability of 99.7%.  ",IF(AND(B20="",E20=""),C86,CHAR(10)&amp;CHAR(10))))),"")</f>
        <v/>
      </c>
    </row>
    <row r="84" spans="1:9" hidden="1" x14ac:dyDescent="0.55000000000000004">
      <c r="A84" s="64"/>
      <c r="B84" s="38" t="s">
        <v>83</v>
      </c>
      <c r="C84" s="63" t="str">
        <f>CONCATENATE("Analysis confirmed the presence of the following substance: ",B20,".  ",CHAR(10),CHAR(10))</f>
        <v xml:space="preserve">Analysis confirmed the presence of the following substance: .  
</v>
      </c>
    </row>
    <row r="85" spans="1:9" hidden="1" x14ac:dyDescent="0.55000000000000004">
      <c r="A85" s="64"/>
      <c r="B85" s="67" t="s">
        <v>84</v>
      </c>
      <c r="C85" s="54" t="str">
        <f>CONCATENATE("Analysis did not confirm the presence of the following: ",E20,".  ",CHAR(10),CHAR(10))</f>
        <v xml:space="preserve">Analysis did not confirm the presence of the following: .  
</v>
      </c>
    </row>
    <row r="86" spans="1:9" hidden="1" x14ac:dyDescent="0.55000000000000004">
      <c r="A86" s="64"/>
      <c r="B86" s="78" t="s">
        <v>90</v>
      </c>
      <c r="C86" s="101" t="s">
        <v>111</v>
      </c>
    </row>
    <row r="87" spans="1:9" hidden="1" x14ac:dyDescent="0.55000000000000004"/>
    <row r="88" spans="1:9" hidden="1" x14ac:dyDescent="0.55000000000000004"/>
    <row r="89" spans="1:9" hidden="1" x14ac:dyDescent="0.55000000000000004">
      <c r="B89" s="38" t="s">
        <v>100</v>
      </c>
      <c r="E89" s="90"/>
    </row>
    <row r="90" spans="1:9" hidden="1" x14ac:dyDescent="0.55000000000000004">
      <c r="B90" s="159" t="str">
        <f>CONCATENATE(IF(AND(C8&lt;&gt;"serum",C9="acetone"),"- "&amp;C80,""),IF(OR(C17="x",AND(C9&lt;&gt;"acetone",SUM(J11:J14)&gt;0)),"- "&amp;C81,""),IF(AND(SUM(K11:K14)&gt;1,C8&lt;&gt;"serum",C9&lt;&gt;"acetone",C17&lt;&gt;"x",SUM(J11:J14)=0),"- "&amp;C83,""),IF(AND(C8="serum",C17&lt;&gt;"x",SUM(J11:J14)=0),"- "&amp;C82,""),IF(B20&lt;&gt;"","- "&amp;C84,""),IF(E20&lt;&gt;"","- "&amp;C85,""),IF(OR(B20&lt;&gt;"",E20&lt;&gt;"",AND(C9="acetone",C8&lt;&gt;"serum")),C86,""))</f>
        <v/>
      </c>
      <c r="C90" s="160"/>
      <c r="D90" s="160"/>
      <c r="E90" s="160"/>
      <c r="F90" s="160"/>
      <c r="G90" s="160"/>
      <c r="H90" s="160"/>
      <c r="I90" s="161"/>
    </row>
    <row r="91" spans="1:9" hidden="1" x14ac:dyDescent="0.55000000000000004">
      <c r="B91" s="162"/>
      <c r="C91" s="163"/>
      <c r="D91" s="163"/>
      <c r="E91" s="163"/>
      <c r="F91" s="163"/>
      <c r="G91" s="163"/>
      <c r="H91" s="163"/>
      <c r="I91" s="164"/>
    </row>
    <row r="92" spans="1:9" hidden="1" x14ac:dyDescent="0.55000000000000004">
      <c r="B92" s="162"/>
      <c r="C92" s="163"/>
      <c r="D92" s="163"/>
      <c r="E92" s="163"/>
      <c r="F92" s="163"/>
      <c r="G92" s="163"/>
      <c r="H92" s="163"/>
      <c r="I92" s="164"/>
    </row>
    <row r="93" spans="1:9" hidden="1" x14ac:dyDescent="0.55000000000000004">
      <c r="B93" s="162"/>
      <c r="C93" s="163"/>
      <c r="D93" s="163"/>
      <c r="E93" s="163"/>
      <c r="F93" s="163"/>
      <c r="G93" s="163"/>
      <c r="H93" s="163"/>
      <c r="I93" s="164"/>
    </row>
    <row r="94" spans="1:9" hidden="1" x14ac:dyDescent="0.55000000000000004">
      <c r="B94" s="162"/>
      <c r="C94" s="163"/>
      <c r="D94" s="163"/>
      <c r="E94" s="163"/>
      <c r="F94" s="163"/>
      <c r="G94" s="163"/>
      <c r="H94" s="163"/>
      <c r="I94" s="164"/>
    </row>
    <row r="95" spans="1:9" hidden="1" x14ac:dyDescent="0.55000000000000004">
      <c r="B95" s="162"/>
      <c r="C95" s="163"/>
      <c r="D95" s="163"/>
      <c r="E95" s="163"/>
      <c r="F95" s="163"/>
      <c r="G95" s="163"/>
      <c r="H95" s="163"/>
      <c r="I95" s="164"/>
    </row>
    <row r="96" spans="1:9" hidden="1" x14ac:dyDescent="0.55000000000000004">
      <c r="B96" s="162"/>
      <c r="C96" s="163"/>
      <c r="D96" s="163"/>
      <c r="E96" s="163"/>
      <c r="F96" s="163"/>
      <c r="G96" s="163"/>
      <c r="H96" s="163"/>
      <c r="I96" s="164"/>
    </row>
    <row r="97" spans="2:9" hidden="1" x14ac:dyDescent="0.55000000000000004">
      <c r="B97" s="162"/>
      <c r="C97" s="163"/>
      <c r="D97" s="163"/>
      <c r="E97" s="163"/>
      <c r="F97" s="163"/>
      <c r="G97" s="163"/>
      <c r="H97" s="163"/>
      <c r="I97" s="164"/>
    </row>
    <row r="98" spans="2:9" hidden="1" x14ac:dyDescent="0.55000000000000004">
      <c r="B98" s="162"/>
      <c r="C98" s="163"/>
      <c r="D98" s="163"/>
      <c r="E98" s="163"/>
      <c r="F98" s="163"/>
      <c r="G98" s="163"/>
      <c r="H98" s="163"/>
      <c r="I98" s="164"/>
    </row>
    <row r="99" spans="2:9" hidden="1" x14ac:dyDescent="0.55000000000000004">
      <c r="B99" s="165"/>
      <c r="C99" s="166"/>
      <c r="D99" s="166"/>
      <c r="E99" s="166"/>
      <c r="F99" s="166"/>
      <c r="G99" s="166"/>
      <c r="H99" s="166"/>
      <c r="I99" s="167"/>
    </row>
    <row r="100" spans="2:9" hidden="1" x14ac:dyDescent="0.55000000000000004"/>
  </sheetData>
  <sheetProtection algorithmName="SHA-512" hashValue="Bg6vMc4l/26q+wcz5770aS5sGJE9WfZfCsdSJvZkPrdVMqaEJbR6M1IeqlOP0F1I20PuNv80GCrtIi/8e7J3xQ==" saltValue="jGTXYM+e4s0sPkp+6g86QA==" spinCount="100000" sheet="1" objects="1" scenarios="1"/>
  <mergeCells count="29">
    <mergeCell ref="B1:F1"/>
    <mergeCell ref="E4:F4"/>
    <mergeCell ref="E5:F5"/>
    <mergeCell ref="N7:P7"/>
    <mergeCell ref="F8:F16"/>
    <mergeCell ref="G8:I8"/>
    <mergeCell ref="N8:P8"/>
    <mergeCell ref="G9:I9"/>
    <mergeCell ref="G10:I10"/>
    <mergeCell ref="G11:I11"/>
    <mergeCell ref="B27:I27"/>
    <mergeCell ref="P11:P22"/>
    <mergeCell ref="G12:I12"/>
    <mergeCell ref="G13:I13"/>
    <mergeCell ref="G14:I14"/>
    <mergeCell ref="G15:I15"/>
    <mergeCell ref="G16:I16"/>
    <mergeCell ref="E19:H19"/>
    <mergeCell ref="B20:C20"/>
    <mergeCell ref="E20:H20"/>
    <mergeCell ref="B23:I24"/>
    <mergeCell ref="N23:P23"/>
    <mergeCell ref="O25:P26"/>
    <mergeCell ref="N28:P28"/>
    <mergeCell ref="B30:I38"/>
    <mergeCell ref="B41:I55"/>
    <mergeCell ref="C76:C77"/>
    <mergeCell ref="B90:I99"/>
    <mergeCell ref="N30:P31"/>
  </mergeCells>
  <conditionalFormatting sqref="C67:C70">
    <cfRule type="expression" dxfId="399" priority="8">
      <formula>ABS(C11-$D$72)&gt;$D$77</formula>
    </cfRule>
  </conditionalFormatting>
  <conditionalFormatting sqref="B26">
    <cfRule type="expression" dxfId="398" priority="9">
      <formula>B27=""</formula>
    </cfRule>
  </conditionalFormatting>
  <conditionalFormatting sqref="B4">
    <cfRule type="expression" dxfId="397" priority="7">
      <formula>$B$5=""</formula>
    </cfRule>
  </conditionalFormatting>
  <conditionalFormatting sqref="C4">
    <cfRule type="expression" dxfId="396" priority="6">
      <formula>$C$5=""</formula>
    </cfRule>
  </conditionalFormatting>
  <conditionalFormatting sqref="E4:F4">
    <cfRule type="expression" dxfId="395" priority="5">
      <formula>$E$5=""</formula>
    </cfRule>
  </conditionalFormatting>
  <conditionalFormatting sqref="H4">
    <cfRule type="expression" dxfId="394" priority="4">
      <formula>$H$5=""</formula>
    </cfRule>
  </conditionalFormatting>
  <conditionalFormatting sqref="C8">
    <cfRule type="expression" dxfId="393" priority="3">
      <formula>$C$8&lt;&gt;"blood"</formula>
    </cfRule>
  </conditionalFormatting>
  <conditionalFormatting sqref="C9">
    <cfRule type="expression" dxfId="392" priority="2">
      <formula>$C$9&lt;&gt;"ethanol"</formula>
    </cfRule>
  </conditionalFormatting>
  <conditionalFormatting sqref="M30">
    <cfRule type="expression" dxfId="391" priority="1">
      <formula>N30&lt;&gt;""</formula>
    </cfRule>
  </conditionalFormatting>
  <conditionalFormatting sqref="G9:G12">
    <cfRule type="expression" dxfId="390" priority="109">
      <formula>AND(SUM(J$11:J$14)=0,D67&gt;$D$76)</formula>
    </cfRule>
  </conditionalFormatting>
  <dataValidations count="8">
    <dataValidation type="list" allowBlank="1" showInputMessage="1" showErrorMessage="1" sqref="C17" xr:uid="{00000000-0002-0000-1A00-000000000000}">
      <formula1>applies</formula1>
    </dataValidation>
    <dataValidation type="list" errorStyle="warning" allowBlank="1" showInputMessage="1" showErrorMessage="1" errorTitle="custom entry" error="You have entered a selection not in the drop-down list.  " sqref="B20:C20" xr:uid="{00000000-0002-0000-1A00-000001000000}">
      <formula1>othervolid</formula1>
    </dataValidation>
    <dataValidation type="list" errorStyle="warning" allowBlank="1" showInputMessage="1" showErrorMessage="1" errorTitle="Custom Entry" error="You have entered a name not in the drop-down list." sqref="H5" xr:uid="{00000000-0002-0000-1A00-000002000000}">
      <formula1>analyst_list</formula1>
    </dataValidation>
    <dataValidation type="list" allowBlank="1" showInputMessage="1" showErrorMessage="1" sqref="C8" xr:uid="{00000000-0002-0000-1A00-000003000000}">
      <formula1>matrix_list</formula1>
    </dataValidation>
    <dataValidation type="list" errorStyle="warning" allowBlank="1" showErrorMessage="1" errorTitle="Custom entry" error="You have customized this field." sqref="B23:I24" xr:uid="{00000000-0002-0000-1A00-000004000000}">
      <formula1>statements</formula1>
    </dataValidation>
    <dataValidation type="list" errorStyle="warning" allowBlank="1" showInputMessage="1" showErrorMessage="1" errorTitle="Custom Entry" error="You have entered a selection not in the drop-down list.  " sqref="E20" xr:uid="{00000000-0002-0000-1A00-000005000000}">
      <formula1>othervolid</formula1>
    </dataValidation>
    <dataValidation type="textLength" errorStyle="warning" operator="equal" allowBlank="1" showInputMessage="1" showErrorMessage="1" errorTitle="Case Number Length Error?" error="The length of the case number should be 10 characters." sqref="B5" xr:uid="{00000000-0002-0000-1A00-000006000000}">
      <formula1>10</formula1>
    </dataValidation>
    <dataValidation type="list" errorStyle="warning" allowBlank="1" showErrorMessage="1" errorTitle="Custom entry" error="You have customized this field." sqref="B27:I27" xr:uid="{00000000-0002-0000-1A00-000007000000}">
      <formula1>dispositions</formula1>
    </dataValidation>
  </dataValidations>
  <pageMargins left="0.7" right="0.7" top="0.75" bottom="0.75" header="0.3" footer="0.3"/>
  <pageSetup scale="67" orientation="portrait" horizontalDpi="300" verticalDpi="300" r:id="rId1"/>
  <ignoredErrors>
    <ignoredError sqref="E5 H5 B5:C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51" r:id="rId4" name="Button 3">
              <controlPr defaultSize="0" print="0" autoFill="0" autoPict="0" macro="[0]!ThisWorkbook.GeneratePDF">
                <anchor moveWithCells="1">
                  <from>
                    <xdr:col>8</xdr:col>
                    <xdr:colOff>1123950</xdr:colOff>
                    <xdr:row>3</xdr:row>
                    <xdr:rowOff>11430</xdr:rowOff>
                  </from>
                  <to>
                    <xdr:col>11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A00-000008000000}">
          <x14:formula1>
            <xm:f>Ranges!$G$9:$G$12</xm:f>
          </x14:formula1>
          <xm:sqref>C9</xm:sqref>
        </x14:dataValidation>
        <x14:dataValidation type="date" errorStyle="information" operator="lessThan" allowBlank="1" showErrorMessage="1" errorTitle="Uncertainty Update Due" error="The uncertainty values used in this form are due to be updated.  Please ensure you are using the most recent form." xr:uid="{00000000-0002-0000-1A00-000009000000}">
          <x14:formula1>
            <xm:f>Ranges!G14+Ranges!G16</xm:f>
          </x14:formula1>
          <xm:sqref>E5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9">
    <pageSetUpPr fitToPage="1"/>
  </sheetPr>
  <dimension ref="A1:Q100"/>
  <sheetViews>
    <sheetView showGridLines="0" zoomScaleNormal="100" workbookViewId="0">
      <selection activeCell="C11" sqref="C11"/>
    </sheetView>
  </sheetViews>
  <sheetFormatPr defaultColWidth="9.15625" defaultRowHeight="14.4" x14ac:dyDescent="0.55000000000000004"/>
  <cols>
    <col min="1" max="1" width="1.83984375" style="38" customWidth="1"/>
    <col min="2" max="2" width="20.83984375" style="38" customWidth="1"/>
    <col min="3" max="3" width="12" style="38" bestFit="1" customWidth="1"/>
    <col min="4" max="4" width="11" style="38" customWidth="1"/>
    <col min="5" max="5" width="9.578125" style="38" customWidth="1"/>
    <col min="6" max="6" width="7.15625" style="38" customWidth="1"/>
    <col min="7" max="7" width="7.68359375" style="38" customWidth="1"/>
    <col min="8" max="8" width="25.68359375" style="38" customWidth="1"/>
    <col min="9" max="9" width="38.578125" style="38" customWidth="1"/>
    <col min="10" max="10" width="15.83984375" style="38" hidden="1" customWidth="1"/>
    <col min="11" max="11" width="22.41796875" style="38" hidden="1" customWidth="1"/>
    <col min="12" max="12" width="5" style="38" customWidth="1"/>
    <col min="13" max="13" width="7.41796875" style="38" customWidth="1"/>
    <col min="14" max="14" width="2.26171875" style="38" customWidth="1"/>
    <col min="15" max="15" width="2" style="38" customWidth="1"/>
    <col min="16" max="16" width="88.15625" style="38" customWidth="1"/>
    <col min="17" max="16384" width="9.15625" style="38"/>
  </cols>
  <sheetData>
    <row r="1" spans="2:17" ht="15" customHeight="1" x14ac:dyDescent="0.55000000000000004">
      <c r="B1" s="132" t="str">
        <f>'1'!B1</f>
        <v>Body Fluid Alcohol Concentration and Volatiles Reporting Form</v>
      </c>
      <c r="C1" s="133"/>
      <c r="D1" s="133"/>
      <c r="E1" s="133"/>
      <c r="F1" s="133"/>
      <c r="G1" s="79"/>
      <c r="H1" s="79"/>
      <c r="I1" s="93" t="str">
        <f>'1'!I1</f>
        <v>Version 2</v>
      </c>
      <c r="J1" s="44" t="s">
        <v>40</v>
      </c>
      <c r="K1" s="44" t="s">
        <v>40</v>
      </c>
      <c r="L1" s="44"/>
    </row>
    <row r="2" spans="2:17" ht="15" customHeight="1" x14ac:dyDescent="0.55000000000000004">
      <c r="B2" s="80" t="str">
        <f>'1'!B2</f>
        <v>NCSCL - Toxicology Section</v>
      </c>
      <c r="C2" s="11"/>
      <c r="D2" s="11"/>
      <c r="E2" s="11"/>
      <c r="F2" s="11"/>
      <c r="G2" s="11"/>
      <c r="H2" s="11"/>
      <c r="I2" s="94" t="str">
        <f>'1'!I2</f>
        <v>Effective Date: 11/14/2019</v>
      </c>
      <c r="J2" s="44"/>
      <c r="K2" s="44"/>
      <c r="L2" s="44"/>
      <c r="N2" s="100"/>
    </row>
    <row r="3" spans="2:17" ht="15" customHeight="1" x14ac:dyDescent="0.55000000000000004">
      <c r="D3" s="41"/>
      <c r="O3" s="95" t="s">
        <v>88</v>
      </c>
    </row>
    <row r="4" spans="2:17" ht="15" customHeight="1" x14ac:dyDescent="0.55000000000000004">
      <c r="B4" s="124" t="s">
        <v>37</v>
      </c>
      <c r="C4" s="124" t="s">
        <v>38</v>
      </c>
      <c r="E4" s="138" t="s">
        <v>94</v>
      </c>
      <c r="F4" s="138"/>
      <c r="H4" s="118" t="s">
        <v>44</v>
      </c>
      <c r="J4" s="92"/>
      <c r="O4" s="95"/>
      <c r="P4" s="110" t="s">
        <v>113</v>
      </c>
    </row>
    <row r="5" spans="2:17" ht="15" customHeight="1" x14ac:dyDescent="0.55000000000000004">
      <c r="B5" s="120" t="str">
        <f>IF('Sample list'!B32="","",'Sample list'!B32)</f>
        <v/>
      </c>
      <c r="C5" s="120" t="str">
        <f>IF('Sample list'!C32="","",'Sample list'!C32)</f>
        <v/>
      </c>
      <c r="E5" s="136" t="str">
        <f>IF('1'!E5="","",'1'!E5)</f>
        <v/>
      </c>
      <c r="F5" s="137"/>
      <c r="H5" s="83" t="str">
        <f>IF('1'!H5="","",'1'!H5)</f>
        <v/>
      </c>
      <c r="O5" s="38" t="s">
        <v>88</v>
      </c>
      <c r="P5" s="37" t="str">
        <f>B41</f>
        <v/>
      </c>
    </row>
    <row r="6" spans="2:17" ht="15" customHeight="1" x14ac:dyDescent="0.55000000000000004"/>
    <row r="7" spans="2:17" ht="15" customHeight="1" thickBot="1" x14ac:dyDescent="0.6">
      <c r="N7" s="135" t="s">
        <v>96</v>
      </c>
      <c r="O7" s="135"/>
      <c r="P7" s="135"/>
    </row>
    <row r="8" spans="2:17" ht="15" customHeight="1" x14ac:dyDescent="0.55000000000000004">
      <c r="B8" s="71" t="s">
        <v>92</v>
      </c>
      <c r="C8" s="81" t="s">
        <v>71</v>
      </c>
      <c r="F8" s="141" t="s">
        <v>86</v>
      </c>
      <c r="G8" s="139" t="str">
        <f>CONCATENATE("The measured ",C9," values are:")</f>
        <v>The measured ethanol values are:</v>
      </c>
      <c r="H8" s="140"/>
      <c r="I8" s="140"/>
      <c r="M8" s="64"/>
      <c r="N8" s="134" t="s">
        <v>97</v>
      </c>
      <c r="O8" s="134"/>
      <c r="P8" s="134"/>
      <c r="Q8" s="40"/>
    </row>
    <row r="9" spans="2:17" ht="15" customHeight="1" x14ac:dyDescent="0.55000000000000004">
      <c r="B9" s="72" t="s">
        <v>93</v>
      </c>
      <c r="C9" s="82" t="s">
        <v>5</v>
      </c>
      <c r="F9" s="141"/>
      <c r="G9" s="142" t="str">
        <f>IF(C11="","",IF(C11=0,"0.0000  g/dl",CONCATENATE(TEXT(C11,"0.0000"),"  g/dl",IF(AND(SUM(J$11:J$14)=0,D67&gt;$D$76),CONCATENATE("  (&gt;",$D$76*100,"% deviation from the average)"),""),IF(C11*10000-INT(C11*10000)&gt;0.0001,"    (THIS VALUE CONTAINS MORE DECIMAL PLACES THAN DISPLAYED)",""))))</f>
        <v/>
      </c>
      <c r="H9" s="143"/>
      <c r="I9" s="143"/>
      <c r="M9" s="64"/>
      <c r="N9" s="105"/>
      <c r="O9" s="89"/>
      <c r="P9" s="106"/>
      <c r="Q9" s="40"/>
    </row>
    <row r="10" spans="2:17" ht="15" customHeight="1" x14ac:dyDescent="0.55000000000000004">
      <c r="B10" s="72"/>
      <c r="C10" s="73"/>
      <c r="D10" s="69"/>
      <c r="F10" s="141"/>
      <c r="G10" s="142" t="str">
        <f>IF(C12="","",IF(C12=0,"0.0000  g/dl",CONCATENATE(TEXT(C12,"0.0000"),"  g/dl",IF(AND(SUM(J$11:J$14)=0,D68&gt;$D$76),CONCATENATE("  (&gt;",$D$76*100,"% deviation from the average)"),""),IF(C12*10000-INT(C12*10000)&gt;0.0001,"    (THIS VALUE CONTAINS MORE DECIMAL PLACES THAN DISPLAYED)",""))))</f>
        <v/>
      </c>
      <c r="H10" s="143"/>
      <c r="I10" s="143"/>
      <c r="J10" s="38" t="s">
        <v>39</v>
      </c>
      <c r="K10" s="43" t="s">
        <v>75</v>
      </c>
      <c r="L10" s="43"/>
      <c r="M10" s="64"/>
      <c r="N10" s="7"/>
      <c r="O10" s="89" t="str">
        <f>"Item "&amp;C5&amp;":"</f>
        <v>Item :</v>
      </c>
      <c r="P10" s="89"/>
      <c r="Q10" s="40"/>
    </row>
    <row r="11" spans="2:17" ht="15" customHeight="1" x14ac:dyDescent="0.55000000000000004">
      <c r="B11" s="74" t="s">
        <v>74</v>
      </c>
      <c r="C11" s="84"/>
      <c r="D11" s="2" t="str">
        <f>IF(LEN(C11)&gt;6,"re-enter",IF(C11&gt;0.5,"HI cal",""))</f>
        <v/>
      </c>
      <c r="F11" s="141"/>
      <c r="G11" s="142" t="str">
        <f>IF(C13="","",IF(C13=0,"0.0000  g/dl",CONCATENATE(TEXT(C13,"0.0000"),"  g/dl",IF(AND(SUM(J$11:J$14)=0,D69&gt;$D$76),CONCATENATE("  (&gt;",$D$76*100,"% deviation from the average)"),""),IF(C13*10000-INT(C13*10000)&gt;0.0001,"    (THIS VALUE CONTAINS MORE DECIMAL PLACES THAN DISPLAYED)",""))))</f>
        <v/>
      </c>
      <c r="H11" s="143"/>
      <c r="I11" s="143"/>
      <c r="J11" s="54">
        <f>IF(C11="",0,IF(C11&lt;0.01,1,0))</f>
        <v>0</v>
      </c>
      <c r="K11" s="43">
        <f>IF(C11&lt;&gt;"",1,0)</f>
        <v>0</v>
      </c>
      <c r="L11" s="43"/>
      <c r="M11" s="64"/>
      <c r="N11" s="88"/>
      <c r="O11" s="91"/>
      <c r="P11" s="151" t="str">
        <f>CONCATENATE(IF(B90="","",B90&amp;CHAR(10)&amp;CHAR(10)),IF(B23="","","- "&amp;B23))</f>
        <v/>
      </c>
      <c r="Q11" s="40"/>
    </row>
    <row r="12" spans="2:17" ht="15" customHeight="1" x14ac:dyDescent="0.55000000000000004">
      <c r="B12" s="72"/>
      <c r="C12" s="84"/>
      <c r="D12" s="2" t="str">
        <f>IF(LEN(C12)&gt;6,"re-enter",IF(C12&gt;0.5,"HI cal",""))</f>
        <v/>
      </c>
      <c r="F12" s="141"/>
      <c r="G12" s="142" t="str">
        <f>IF(C14="","",IF(C14=0,"0.0000  g/dl",CONCATENATE(TEXT(C14,"0.0000"),"  g/dl",IF(AND(SUM(J$11:J$14)=0,D70&gt;$D$76),CONCATENATE("  (&gt;",$D$76*100,"% deviation from the average)"),""),IF(C14*10000-INT(C14*10000)&gt;0.0001,"    (THIS VALUE CONTAINS MORE DECIMAL PLACES THAN DISPLAYED)",""))))</f>
        <v/>
      </c>
      <c r="H12" s="143"/>
      <c r="I12" s="143"/>
      <c r="J12" s="54">
        <f>IF(C12="",0,IF(C12&lt;0.01,1,0))</f>
        <v>0</v>
      </c>
      <c r="K12" s="43">
        <f>IF(C12&lt;&gt;"",1,0)</f>
        <v>0</v>
      </c>
      <c r="L12" s="43"/>
      <c r="M12" s="64"/>
      <c r="N12" s="88"/>
      <c r="O12" s="88"/>
      <c r="P12" s="151"/>
      <c r="Q12" s="40"/>
    </row>
    <row r="13" spans="2:17" ht="15" customHeight="1" x14ac:dyDescent="0.55000000000000004">
      <c r="B13" s="72"/>
      <c r="C13" s="84"/>
      <c r="D13" s="2" t="str">
        <f>IF(LEN(C13)&gt;6,"re-enter",IF(C13&gt;0.5,"HI cal",""))</f>
        <v/>
      </c>
      <c r="F13" s="141"/>
      <c r="G13" s="139" t="str">
        <f>IF(MIN(C11:C14)&lt;0.01,"",CONCATENATE("The average of the four values is  ",TEXT(D72,"0.000000")," g/dl."))</f>
        <v/>
      </c>
      <c r="H13" s="140"/>
      <c r="I13" s="140"/>
      <c r="J13" s="54">
        <f>IF(C13="",0,IF(C13&lt;0.01,1,0))</f>
        <v>0</v>
      </c>
      <c r="K13" s="43">
        <f>IF(C13&lt;&gt;"",1,0)</f>
        <v>0</v>
      </c>
      <c r="L13" s="43"/>
      <c r="M13" s="64"/>
      <c r="N13" s="88"/>
      <c r="O13" s="88"/>
      <c r="P13" s="151"/>
      <c r="Q13" s="40"/>
    </row>
    <row r="14" spans="2:17" ht="15" customHeight="1" thickBot="1" x14ac:dyDescent="0.6">
      <c r="B14" s="75"/>
      <c r="C14" s="85"/>
      <c r="D14" s="2" t="str">
        <f>IF(LEN(C14)&gt;6,"re-enter",IF(C14&gt;0.5,"HI cal",""))</f>
        <v/>
      </c>
      <c r="F14" s="141"/>
      <c r="G14" s="144" t="str">
        <f>IF(MIN(C11:C14)&lt;0.01,"",CONCATENATE("The ",D76*100,"% uncertainty is +/- ", TEXT(D77,"0.0000000"), " g/dl, at a 99.73 % level of confidence (k=3)."))</f>
        <v/>
      </c>
      <c r="H14" s="145"/>
      <c r="I14" s="145"/>
      <c r="J14" s="54">
        <f>IF(C14="",0,IF(C14&lt;0.01,1,0))</f>
        <v>0</v>
      </c>
      <c r="K14" s="43">
        <f>IF(C14&lt;&gt;"",1,0)</f>
        <v>0</v>
      </c>
      <c r="L14" s="43"/>
      <c r="M14" s="64"/>
      <c r="N14" s="88"/>
      <c r="O14" s="88"/>
      <c r="P14" s="151"/>
      <c r="Q14" s="40"/>
    </row>
    <row r="15" spans="2:17" x14ac:dyDescent="0.55000000000000004">
      <c r="B15" s="117"/>
      <c r="F15" s="141"/>
      <c r="G15" s="146" t="str">
        <f>IF(OR(MIN(C11:C14)&lt;0.01,SUM(K11:K14)&lt;&gt;4),"",IF(AND(MAX(D67:D70)&gt;D76,M30=""),"",IF(AND(MAX(D67:D70)&gt;D76,M30&lt;&gt;""),"The lowest value was used for reporting.",CONCATENATE("The ",IF(C8="serum","serum converted, ",""),"truncated average for reporting is ",IF(C8="serum",TEXT(F74,"0.00"),TEXT(D74,"0.00")),"  g/dl."))))</f>
        <v/>
      </c>
      <c r="H15" s="147"/>
      <c r="I15" s="147"/>
      <c r="J15" s="54"/>
      <c r="M15" s="64"/>
      <c r="N15" s="88"/>
      <c r="O15" s="91"/>
      <c r="P15" s="151"/>
      <c r="Q15" s="40"/>
    </row>
    <row r="16" spans="2:17" x14ac:dyDescent="0.55000000000000004">
      <c r="B16" s="117"/>
      <c r="C16" s="70" t="str">
        <f>IF(AND(C9&lt;&gt;"acetone",C17="x",SUM(K11:K14)&gt;0,SUM(J11:J14)=0),"'No alcohol' selected below conflicts with entered results!","")</f>
        <v/>
      </c>
      <c r="F16" s="141"/>
      <c r="G16" s="144" t="str">
        <f>IF(C8="serum",CONCATENATE("The serum to whole blood conversion calculation is:  ",TEXT(D72,"0.000000")," g/dl / 1.18 = ",TEXT(F72,"0.000000")," g/dl."),"")</f>
        <v/>
      </c>
      <c r="H16" s="145"/>
      <c r="I16" s="145"/>
      <c r="J16" s="54"/>
      <c r="M16" s="64"/>
      <c r="N16" s="88"/>
      <c r="O16" s="7"/>
      <c r="P16" s="151"/>
      <c r="Q16" s="40"/>
    </row>
    <row r="17" spans="2:17" x14ac:dyDescent="0.55000000000000004">
      <c r="B17" s="68" t="s">
        <v>42</v>
      </c>
      <c r="C17" s="86"/>
      <c r="D17" s="60" t="s">
        <v>43</v>
      </c>
      <c r="F17" s="98"/>
      <c r="M17" s="64"/>
      <c r="N17" s="7"/>
      <c r="O17" s="7"/>
      <c r="P17" s="151"/>
      <c r="Q17" s="40"/>
    </row>
    <row r="18" spans="2:17" x14ac:dyDescent="0.55000000000000004">
      <c r="M18" s="64"/>
      <c r="N18" s="7"/>
      <c r="O18" s="123"/>
      <c r="P18" s="151"/>
      <c r="Q18" s="40"/>
    </row>
    <row r="19" spans="2:17" x14ac:dyDescent="0.55000000000000004">
      <c r="B19" s="59" t="s">
        <v>85</v>
      </c>
      <c r="C19" s="38" t="str">
        <f>IFERROR(IF(B20="","",IF(VLOOKUP(B20,othervolid,1)=B20,"","+")),"+")</f>
        <v/>
      </c>
      <c r="E19" s="148" t="s">
        <v>82</v>
      </c>
      <c r="F19" s="148"/>
      <c r="G19" s="148"/>
      <c r="H19" s="148"/>
      <c r="I19" s="38" t="str">
        <f>IFERROR(IF(E20="","",IF(VLOOKUP(E20,othervolid,1)=E20,"","+")),"+")</f>
        <v/>
      </c>
      <c r="M19" s="64"/>
      <c r="N19" s="7"/>
      <c r="O19" s="7"/>
      <c r="P19" s="151"/>
      <c r="Q19" s="40"/>
    </row>
    <row r="20" spans="2:17" ht="15" customHeight="1" x14ac:dyDescent="0.55000000000000004">
      <c r="B20" s="158"/>
      <c r="C20" s="158"/>
      <c r="E20" s="171"/>
      <c r="F20" s="172"/>
      <c r="G20" s="172"/>
      <c r="H20" s="173"/>
      <c r="M20" s="64"/>
      <c r="N20" s="88"/>
      <c r="O20" s="7"/>
      <c r="P20" s="151"/>
      <c r="Q20" s="40"/>
    </row>
    <row r="21" spans="2:17" x14ac:dyDescent="0.55000000000000004">
      <c r="D21" s="99" t="str">
        <f>IF(AND(B20=E20,B20&lt;&gt;""),"The two entries above conflict with eachother!","")</f>
        <v/>
      </c>
      <c r="M21" s="64"/>
      <c r="N21" s="88"/>
      <c r="O21" s="7"/>
      <c r="P21" s="151"/>
      <c r="Q21" s="40"/>
    </row>
    <row r="22" spans="2:17" ht="15" customHeight="1" x14ac:dyDescent="0.55000000000000004">
      <c r="B22" s="38" t="s">
        <v>101</v>
      </c>
      <c r="E22" s="38" t="str">
        <f>IFERROR(IF(B23="","",IF(VLOOKUP(B23,statements_alpha,1)=B23,"","+")),"+")</f>
        <v/>
      </c>
      <c r="F22" s="39"/>
      <c r="G22" s="58"/>
      <c r="H22" s="58"/>
      <c r="I22" s="58"/>
      <c r="M22" s="64"/>
      <c r="N22" s="7"/>
      <c r="O22" s="7"/>
      <c r="P22" s="151"/>
      <c r="Q22" s="40"/>
    </row>
    <row r="23" spans="2:17" ht="15" customHeight="1" x14ac:dyDescent="0.55000000000000004">
      <c r="B23" s="152"/>
      <c r="C23" s="153"/>
      <c r="D23" s="153"/>
      <c r="E23" s="153"/>
      <c r="F23" s="153"/>
      <c r="G23" s="153"/>
      <c r="H23" s="153"/>
      <c r="I23" s="154"/>
      <c r="M23" s="64"/>
      <c r="N23" s="149" t="s">
        <v>98</v>
      </c>
      <c r="O23" s="134"/>
      <c r="P23" s="150"/>
      <c r="Q23" s="40"/>
    </row>
    <row r="24" spans="2:17" x14ac:dyDescent="0.55000000000000004">
      <c r="B24" s="155"/>
      <c r="C24" s="156"/>
      <c r="D24" s="156"/>
      <c r="E24" s="156"/>
      <c r="F24" s="156"/>
      <c r="G24" s="156"/>
      <c r="H24" s="156"/>
      <c r="I24" s="157"/>
      <c r="M24" s="64"/>
      <c r="N24" s="107"/>
      <c r="O24" s="108"/>
      <c r="P24" s="109"/>
      <c r="Q24" s="40"/>
    </row>
    <row r="25" spans="2:17" x14ac:dyDescent="0.55000000000000004">
      <c r="F25" s="7"/>
      <c r="G25" s="58"/>
      <c r="H25" s="58"/>
      <c r="I25" s="58"/>
      <c r="M25" s="64"/>
      <c r="N25" s="7"/>
      <c r="O25" s="177" t="str">
        <f>IF(B27="","",RIGHT(B27,LEN(B27)-48))</f>
        <v/>
      </c>
      <c r="P25" s="177"/>
      <c r="Q25" s="40"/>
    </row>
    <row r="26" spans="2:17" ht="15" customHeight="1" x14ac:dyDescent="0.55000000000000004">
      <c r="B26" s="111" t="s">
        <v>102</v>
      </c>
      <c r="C26" s="38" t="str">
        <f>IFERROR(IF(B27="","",IF(VLOOKUP(B27,dispositions_alpha,1)=B27,"","+")),"+")</f>
        <v/>
      </c>
      <c r="M26" s="64"/>
      <c r="N26" s="7"/>
      <c r="O26" s="177"/>
      <c r="P26" s="177"/>
      <c r="Q26" s="40"/>
    </row>
    <row r="27" spans="2:17" x14ac:dyDescent="0.55000000000000004">
      <c r="B27" s="168"/>
      <c r="C27" s="169"/>
      <c r="D27" s="169"/>
      <c r="E27" s="169"/>
      <c r="F27" s="169"/>
      <c r="G27" s="169"/>
      <c r="H27" s="169"/>
      <c r="I27" s="170"/>
      <c r="M27" s="64"/>
      <c r="N27" s="7"/>
      <c r="O27" s="7"/>
      <c r="P27" s="7"/>
      <c r="Q27" s="40"/>
    </row>
    <row r="28" spans="2:17" x14ac:dyDescent="0.55000000000000004">
      <c r="M28" s="64"/>
      <c r="N28" s="176" t="s">
        <v>99</v>
      </c>
      <c r="O28" s="176"/>
      <c r="P28" s="176"/>
      <c r="Q28" s="40"/>
    </row>
    <row r="29" spans="2:17" ht="15" customHeight="1" x14ac:dyDescent="0.55000000000000004">
      <c r="B29" s="42" t="s">
        <v>28</v>
      </c>
      <c r="C29" s="102"/>
      <c r="D29" s="102"/>
      <c r="E29" s="102"/>
      <c r="F29" s="102"/>
      <c r="G29" s="102"/>
      <c r="H29" s="102"/>
      <c r="I29" s="102"/>
      <c r="N29" s="79"/>
      <c r="O29" s="79"/>
      <c r="P29" s="79"/>
    </row>
    <row r="30" spans="2:17" x14ac:dyDescent="0.55000000000000004">
      <c r="B30" s="179"/>
      <c r="C30" s="180"/>
      <c r="D30" s="180"/>
      <c r="E30" s="180"/>
      <c r="F30" s="180"/>
      <c r="G30" s="180"/>
      <c r="H30" s="180"/>
      <c r="I30" s="181"/>
      <c r="M30" s="130"/>
      <c r="N30" s="178" t="str">
        <f>IF(AND(MAX(D67:D70)&gt;D76,SUM(K11:K14)=4),"&lt;- If this is a second set of values for the case, and both sets have an unacceptable deviation from the mean, enter the lowest value in the cell to the left (gm/dL).","")</f>
        <v/>
      </c>
      <c r="O30" s="178"/>
      <c r="P30" s="178"/>
    </row>
    <row r="31" spans="2:17" ht="15" customHeight="1" x14ac:dyDescent="0.55000000000000004">
      <c r="B31" s="182"/>
      <c r="C31" s="183"/>
      <c r="D31" s="183"/>
      <c r="E31" s="183"/>
      <c r="F31" s="183"/>
      <c r="G31" s="183"/>
      <c r="H31" s="183"/>
      <c r="I31" s="184"/>
      <c r="N31" s="178"/>
      <c r="O31" s="178"/>
      <c r="P31" s="178"/>
    </row>
    <row r="32" spans="2:17" x14ac:dyDescent="0.55000000000000004">
      <c r="B32" s="182"/>
      <c r="C32" s="183"/>
      <c r="D32" s="183"/>
      <c r="E32" s="183"/>
      <c r="F32" s="183"/>
      <c r="G32" s="183"/>
      <c r="H32" s="183"/>
      <c r="I32" s="184"/>
      <c r="M32" s="5"/>
    </row>
    <row r="33" spans="2:9" x14ac:dyDescent="0.55000000000000004">
      <c r="B33" s="182"/>
      <c r="C33" s="183"/>
      <c r="D33" s="183"/>
      <c r="E33" s="183"/>
      <c r="F33" s="183"/>
      <c r="G33" s="183"/>
      <c r="H33" s="183"/>
      <c r="I33" s="184"/>
    </row>
    <row r="34" spans="2:9" x14ac:dyDescent="0.55000000000000004">
      <c r="B34" s="182"/>
      <c r="C34" s="183"/>
      <c r="D34" s="183"/>
      <c r="E34" s="183"/>
      <c r="F34" s="183"/>
      <c r="G34" s="183"/>
      <c r="H34" s="183"/>
      <c r="I34" s="184"/>
    </row>
    <row r="35" spans="2:9" x14ac:dyDescent="0.55000000000000004">
      <c r="B35" s="182"/>
      <c r="C35" s="183"/>
      <c r="D35" s="183"/>
      <c r="E35" s="183"/>
      <c r="F35" s="183"/>
      <c r="G35" s="183"/>
      <c r="H35" s="183"/>
      <c r="I35" s="184"/>
    </row>
    <row r="36" spans="2:9" x14ac:dyDescent="0.55000000000000004">
      <c r="B36" s="182"/>
      <c r="C36" s="183"/>
      <c r="D36" s="183"/>
      <c r="E36" s="183"/>
      <c r="F36" s="183"/>
      <c r="G36" s="183"/>
      <c r="H36" s="183"/>
      <c r="I36" s="184"/>
    </row>
    <row r="37" spans="2:9" x14ac:dyDescent="0.55000000000000004">
      <c r="B37" s="182"/>
      <c r="C37" s="183"/>
      <c r="D37" s="183"/>
      <c r="E37" s="183"/>
      <c r="F37" s="183"/>
      <c r="G37" s="183"/>
      <c r="H37" s="183"/>
      <c r="I37" s="184"/>
    </row>
    <row r="38" spans="2:9" x14ac:dyDescent="0.55000000000000004">
      <c r="B38" s="185"/>
      <c r="C38" s="186"/>
      <c r="D38" s="186"/>
      <c r="E38" s="186"/>
      <c r="F38" s="186"/>
      <c r="G38" s="186"/>
      <c r="H38" s="186"/>
      <c r="I38" s="187"/>
    </row>
    <row r="40" spans="2:9" x14ac:dyDescent="0.55000000000000004">
      <c r="B40" s="7" t="s">
        <v>103</v>
      </c>
    </row>
    <row r="41" spans="2:9" ht="15" customHeight="1" x14ac:dyDescent="0.55000000000000004">
      <c r="B41" s="159" t="str">
        <f>CONCATENATE(IF(B90="","",B90&amp;CHAR(10)&amp;CHAR(10)),IF(B23="","","- "&amp;B23&amp;CHAR(10)&amp;CHAR(10)))</f>
        <v/>
      </c>
      <c r="C41" s="160"/>
      <c r="D41" s="160"/>
      <c r="E41" s="160"/>
      <c r="F41" s="160"/>
      <c r="G41" s="160"/>
      <c r="H41" s="160"/>
      <c r="I41" s="161"/>
    </row>
    <row r="42" spans="2:9" x14ac:dyDescent="0.55000000000000004">
      <c r="B42" s="162"/>
      <c r="C42" s="163"/>
      <c r="D42" s="163"/>
      <c r="E42" s="163"/>
      <c r="F42" s="163"/>
      <c r="G42" s="163"/>
      <c r="H42" s="163"/>
      <c r="I42" s="164"/>
    </row>
    <row r="43" spans="2:9" x14ac:dyDescent="0.55000000000000004">
      <c r="B43" s="162"/>
      <c r="C43" s="163"/>
      <c r="D43" s="163"/>
      <c r="E43" s="163"/>
      <c r="F43" s="163"/>
      <c r="G43" s="163"/>
      <c r="H43" s="163"/>
      <c r="I43" s="164"/>
    </row>
    <row r="44" spans="2:9" x14ac:dyDescent="0.55000000000000004">
      <c r="B44" s="162"/>
      <c r="C44" s="163"/>
      <c r="D44" s="163"/>
      <c r="E44" s="163"/>
      <c r="F44" s="163"/>
      <c r="G44" s="163"/>
      <c r="H44" s="163"/>
      <c r="I44" s="164"/>
    </row>
    <row r="45" spans="2:9" x14ac:dyDescent="0.55000000000000004">
      <c r="B45" s="162"/>
      <c r="C45" s="163"/>
      <c r="D45" s="163"/>
      <c r="E45" s="163"/>
      <c r="F45" s="163"/>
      <c r="G45" s="163"/>
      <c r="H45" s="163"/>
      <c r="I45" s="164"/>
    </row>
    <row r="46" spans="2:9" x14ac:dyDescent="0.55000000000000004">
      <c r="B46" s="162"/>
      <c r="C46" s="163"/>
      <c r="D46" s="163"/>
      <c r="E46" s="163"/>
      <c r="F46" s="163"/>
      <c r="G46" s="163"/>
      <c r="H46" s="163"/>
      <c r="I46" s="164"/>
    </row>
    <row r="47" spans="2:9" x14ac:dyDescent="0.55000000000000004">
      <c r="B47" s="162"/>
      <c r="C47" s="163"/>
      <c r="D47" s="163"/>
      <c r="E47" s="163"/>
      <c r="F47" s="163"/>
      <c r="G47" s="163"/>
      <c r="H47" s="163"/>
      <c r="I47" s="164"/>
    </row>
    <row r="48" spans="2:9" x14ac:dyDescent="0.55000000000000004">
      <c r="B48" s="162"/>
      <c r="C48" s="163"/>
      <c r="D48" s="163"/>
      <c r="E48" s="163"/>
      <c r="F48" s="163"/>
      <c r="G48" s="163"/>
      <c r="H48" s="163"/>
      <c r="I48" s="164"/>
    </row>
    <row r="49" spans="2:12" x14ac:dyDescent="0.55000000000000004">
      <c r="B49" s="162"/>
      <c r="C49" s="163"/>
      <c r="D49" s="163"/>
      <c r="E49" s="163"/>
      <c r="F49" s="163"/>
      <c r="G49" s="163"/>
      <c r="H49" s="163"/>
      <c r="I49" s="164"/>
    </row>
    <row r="50" spans="2:12" x14ac:dyDescent="0.55000000000000004">
      <c r="B50" s="162"/>
      <c r="C50" s="163"/>
      <c r="D50" s="163"/>
      <c r="E50" s="163"/>
      <c r="F50" s="163"/>
      <c r="G50" s="163"/>
      <c r="H50" s="163"/>
      <c r="I50" s="164"/>
    </row>
    <row r="51" spans="2:12" x14ac:dyDescent="0.55000000000000004">
      <c r="B51" s="162"/>
      <c r="C51" s="163"/>
      <c r="D51" s="163"/>
      <c r="E51" s="163"/>
      <c r="F51" s="163"/>
      <c r="G51" s="163"/>
      <c r="H51" s="163"/>
      <c r="I51" s="164"/>
    </row>
    <row r="52" spans="2:12" x14ac:dyDescent="0.55000000000000004">
      <c r="B52" s="162"/>
      <c r="C52" s="163"/>
      <c r="D52" s="163"/>
      <c r="E52" s="163"/>
      <c r="F52" s="163"/>
      <c r="G52" s="163"/>
      <c r="H52" s="163"/>
      <c r="I52" s="164"/>
    </row>
    <row r="53" spans="2:12" x14ac:dyDescent="0.55000000000000004">
      <c r="B53" s="162"/>
      <c r="C53" s="163"/>
      <c r="D53" s="163"/>
      <c r="E53" s="163"/>
      <c r="F53" s="163"/>
      <c r="G53" s="163"/>
      <c r="H53" s="163"/>
      <c r="I53" s="164"/>
    </row>
    <row r="54" spans="2:12" x14ac:dyDescent="0.55000000000000004">
      <c r="B54" s="162"/>
      <c r="C54" s="163"/>
      <c r="D54" s="163"/>
      <c r="E54" s="163"/>
      <c r="F54" s="163"/>
      <c r="G54" s="163"/>
      <c r="H54" s="163"/>
      <c r="I54" s="164"/>
    </row>
    <row r="55" spans="2:12" x14ac:dyDescent="0.55000000000000004">
      <c r="B55" s="165"/>
      <c r="C55" s="166"/>
      <c r="D55" s="166"/>
      <c r="E55" s="166"/>
      <c r="F55" s="166"/>
      <c r="G55" s="166"/>
      <c r="H55" s="166"/>
      <c r="I55" s="167"/>
    </row>
    <row r="56" spans="2:12" x14ac:dyDescent="0.55000000000000004">
      <c r="B56" s="103"/>
      <c r="C56" s="103"/>
      <c r="D56" s="103"/>
      <c r="E56" s="103"/>
      <c r="F56" s="103"/>
      <c r="G56" s="103"/>
      <c r="H56" s="103"/>
      <c r="I56" s="103"/>
    </row>
    <row r="57" spans="2:12" x14ac:dyDescent="0.55000000000000004">
      <c r="B57" s="104" t="s">
        <v>112</v>
      </c>
      <c r="C57" s="103"/>
      <c r="D57" s="103"/>
      <c r="E57" s="103"/>
      <c r="F57" s="103"/>
      <c r="G57" s="103"/>
      <c r="H57" s="103"/>
      <c r="I57" s="103"/>
    </row>
    <row r="59" spans="2:12" x14ac:dyDescent="0.55000000000000004">
      <c r="B59" s="42" t="str">
        <f>'1'!B59</f>
        <v>Form template approved by Toxicology Technical Leader Wayne Lewallen on 11/14/2019.</v>
      </c>
    </row>
    <row r="60" spans="2:12" x14ac:dyDescent="0.55000000000000004">
      <c r="B60" s="42"/>
    </row>
    <row r="61" spans="2:12" x14ac:dyDescent="0.55000000000000004">
      <c r="B61" s="42"/>
      <c r="L61" s="119"/>
    </row>
    <row r="62" spans="2:12" x14ac:dyDescent="0.55000000000000004">
      <c r="B62" s="42"/>
      <c r="I62" s="8"/>
      <c r="L62" s="119" t="s">
        <v>118</v>
      </c>
    </row>
    <row r="63" spans="2:12" x14ac:dyDescent="0.55000000000000004">
      <c r="I63" s="131"/>
    </row>
    <row r="64" spans="2:12" x14ac:dyDescent="0.55000000000000004">
      <c r="I64" s="7"/>
    </row>
    <row r="65" spans="1:7" hidden="1" x14ac:dyDescent="0.55000000000000004">
      <c r="B65" s="44" t="s">
        <v>29</v>
      </c>
    </row>
    <row r="66" spans="1:7" hidden="1" x14ac:dyDescent="0.55000000000000004">
      <c r="B66" s="21" t="s">
        <v>41</v>
      </c>
      <c r="C66" s="46" t="s">
        <v>3</v>
      </c>
      <c r="D66" s="45"/>
    </row>
    <row r="67" spans="1:7" hidden="1" x14ac:dyDescent="0.55000000000000004">
      <c r="B67" s="47">
        <f>C11</f>
        <v>0</v>
      </c>
      <c r="C67" s="9" t="e">
        <f>ABS(C11-D$72)</f>
        <v>#DIV/0!</v>
      </c>
      <c r="D67" s="16" t="str">
        <f>IFERROR(C67/$D$72,"")</f>
        <v/>
      </c>
    </row>
    <row r="68" spans="1:7" hidden="1" x14ac:dyDescent="0.55000000000000004">
      <c r="B68" s="47">
        <f>C12</f>
        <v>0</v>
      </c>
      <c r="C68" s="10" t="e">
        <f>ABS(C12-D$72)</f>
        <v>#DIV/0!</v>
      </c>
      <c r="D68" s="16" t="str">
        <f t="shared" ref="D68:D70" si="0">IFERROR(C68/$D$72,"")</f>
        <v/>
      </c>
    </row>
    <row r="69" spans="1:7" hidden="1" x14ac:dyDescent="0.55000000000000004">
      <c r="B69" s="47">
        <f>C13</f>
        <v>0</v>
      </c>
      <c r="C69" s="10" t="e">
        <f>ABS(C13-D$72)</f>
        <v>#DIV/0!</v>
      </c>
      <c r="D69" s="16" t="str">
        <f t="shared" si="0"/>
        <v/>
      </c>
    </row>
    <row r="70" spans="1:7" hidden="1" x14ac:dyDescent="0.55000000000000004">
      <c r="B70" s="47">
        <f>C14</f>
        <v>0</v>
      </c>
      <c r="C70" s="10" t="e">
        <f>ABS(C14-D$72)</f>
        <v>#DIV/0!</v>
      </c>
      <c r="D70" s="16" t="str">
        <f t="shared" si="0"/>
        <v/>
      </c>
    </row>
    <row r="71" spans="1:7" hidden="1" x14ac:dyDescent="0.55000000000000004">
      <c r="F71" s="38" t="s">
        <v>77</v>
      </c>
    </row>
    <row r="72" spans="1:7" hidden="1" x14ac:dyDescent="0.55000000000000004">
      <c r="C72" s="38" t="s">
        <v>0</v>
      </c>
      <c r="D72" s="6" t="e">
        <f>AVERAGE(C11:C14)</f>
        <v>#DIV/0!</v>
      </c>
      <c r="E72" s="38" t="s">
        <v>10</v>
      </c>
      <c r="F72" s="37" t="e">
        <f>D72/1.18</f>
        <v>#DIV/0!</v>
      </c>
      <c r="G72" s="38" t="s">
        <v>10</v>
      </c>
    </row>
    <row r="73" spans="1:7" hidden="1" x14ac:dyDescent="0.55000000000000004">
      <c r="C73" s="55" t="s">
        <v>4</v>
      </c>
      <c r="D73" s="3" t="e">
        <f>TEXT(INT(D72*100)/100,"0.00")</f>
        <v>#DIV/0!</v>
      </c>
      <c r="E73" s="38" t="s">
        <v>10</v>
      </c>
      <c r="F73" s="3" t="e">
        <f>TEXT(INT(F72*100)/100,"0.00")</f>
        <v>#DIV/0!</v>
      </c>
      <c r="G73" s="38" t="s">
        <v>10</v>
      </c>
    </row>
    <row r="74" spans="1:7" hidden="1" x14ac:dyDescent="0.55000000000000004">
      <c r="C74" s="8" t="s">
        <v>1</v>
      </c>
      <c r="D74" s="4" t="str">
        <f>IF(MIN(C11:C14)&lt;0.01,"0.00",D73)</f>
        <v>0.00</v>
      </c>
      <c r="E74" s="38" t="s">
        <v>10</v>
      </c>
      <c r="F74" s="4" t="str">
        <f>IF(MIN(C11:C14)&lt;0.01,"0.00",F73)</f>
        <v>0.00</v>
      </c>
      <c r="G74" s="38" t="s">
        <v>10</v>
      </c>
    </row>
    <row r="75" spans="1:7" hidden="1" x14ac:dyDescent="0.55000000000000004"/>
    <row r="76" spans="1:7" hidden="1" x14ac:dyDescent="0.55000000000000004">
      <c r="C76" s="174" t="s">
        <v>2</v>
      </c>
      <c r="D76" s="56">
        <f>VLOOKUP(C9,Ranges!G9:H12,2)</f>
        <v>0.04</v>
      </c>
    </row>
    <row r="77" spans="1:7" hidden="1" x14ac:dyDescent="0.55000000000000004">
      <c r="B77" s="58"/>
      <c r="C77" s="175"/>
      <c r="D77" s="57" t="e">
        <f>D76*D72</f>
        <v>#DIV/0!</v>
      </c>
      <c r="F77" s="1"/>
    </row>
    <row r="78" spans="1:7" hidden="1" x14ac:dyDescent="0.55000000000000004">
      <c r="B78" s="58"/>
      <c r="C78" s="65"/>
      <c r="D78" s="66"/>
      <c r="F78" s="1"/>
    </row>
    <row r="79" spans="1:7" hidden="1" x14ac:dyDescent="0.55000000000000004">
      <c r="B79" s="11" t="s">
        <v>76</v>
      </c>
      <c r="C79" s="11"/>
    </row>
    <row r="80" spans="1:7" hidden="1" x14ac:dyDescent="0.55000000000000004">
      <c r="A80" s="64"/>
      <c r="B80" s="38" t="s">
        <v>78</v>
      </c>
      <c r="C80" s="63" t="str">
        <f>IF(OR(SUM(J11:J14)&gt;0,MAX(D67:D70)&gt;D76,C8="serum"),"",IF(D74="0.00","",CONCATENATE("The measured ",C8," acetone concentration is ",TEXT(TRUNC(D72,3),"0.000")," +/- ",IF(INT(D72*D76*10000)&lt;5,"0.001",TEXT(D72*D76,"0.000"))," grams per 100 milliliters, at a coverage probability of 99.7%.  ",CHAR(10),CHAR(10))))</f>
        <v/>
      </c>
    </row>
    <row r="81" spans="1:9" hidden="1" x14ac:dyDescent="0.55000000000000004">
      <c r="A81" s="64"/>
      <c r="B81" s="38" t="s">
        <v>79</v>
      </c>
      <c r="C81" s="63" t="str">
        <f>CONCATENATE("The ",C8," alcohol concentration is 0.00 grams of alcohol per 100 milliliters, as defined by NCGS 20-4.01 (1b).  ",IF(AND(B20="",E20="",C9&lt;&gt;"acetone"),C86,CHAR(10)&amp;CHAR(10)))</f>
        <v>The blood alcohol concentration is 0.00 grams of alcohol per 100 milliliters, as defined by NCGS 20-4.01 (1b).    (Analysis performed using HS-GC.)</v>
      </c>
    </row>
    <row r="82" spans="1:9" hidden="1" x14ac:dyDescent="0.55000000000000004">
      <c r="A82" s="64"/>
      <c r="B82" s="38" t="s">
        <v>80</v>
      </c>
      <c r="C82" s="63" t="str">
        <f>IFERROR(IF(AND(SUM(J11:J14)=0,MAX(D67:D70)&gt;D76),"",IF(C8="serum",CONCATENATE("The blood ",C9," concentration is ",TEXT(F74,"0.00")," grams of alcohol per 100 milliliters, as defined by NCGS 20-4.01 (1b).  The reported blood alcohol concentration is a calculated value resulting from a converted serum alcohol concentration.  The measured serum ",C9," concentration is ",TEXT(TRUNC(D72,3),"0.000")," +/- ",IF(INT(D72*D76*10000)&lt;5,"0.001",TEXT(D72*D76,"0.000"))," grams of alcohol per 100 milliliters, at a coverage probability of 99.7%.",IF(AND(B20="",E20=""),C86,CHAR(10)&amp;CHAR(10))),"")),"")</f>
        <v/>
      </c>
    </row>
    <row r="83" spans="1:9" hidden="1" x14ac:dyDescent="0.55000000000000004">
      <c r="A83" s="64"/>
      <c r="B83" s="38" t="s">
        <v>81</v>
      </c>
      <c r="C83" s="63" t="str">
        <f>IFERROR(IF(AND(SUM(J11:J14)=0,MAX(D67:D70)&gt;D76,SUM(K11:K14)=4,M30&lt;&gt;""),CONCATENATE("The ",C8," ",C9," concentration is ",TEXT(INT(M30*100)/100,"0.00")," grams of alcohol per 100 milliliters, as defined by NCGS 20-4.01 (1b)."),IF(AND(SUM(J11:J14)=0,MAX(D67:D70)&gt;D76),"",CONCATENATE("The ",C8," ",C9," concentration is ",TEXT(D74,"0.00")," grams of alcohol per 100 milliliters, as defined by NCGS 20-4.01 (1b).","  The measured ",C8," ",C9," concentration is ",TEXT(TRUNC(D72,3),"0.000")," +/- ",IF(INT(D72*D76*10000)&lt;5,"0.001",TEXT(D72*D76,"0.000"))," grams of alcohol per 100 milliliters, at a coverage probability of 99.7%.  ",IF(AND(B20="",E20=""),C86,CHAR(10)&amp;CHAR(10))))),"")</f>
        <v/>
      </c>
    </row>
    <row r="84" spans="1:9" hidden="1" x14ac:dyDescent="0.55000000000000004">
      <c r="A84" s="64"/>
      <c r="B84" s="38" t="s">
        <v>83</v>
      </c>
      <c r="C84" s="63" t="str">
        <f>CONCATENATE("Analysis confirmed the presence of the following substance: ",B20,".  ",CHAR(10),CHAR(10))</f>
        <v xml:space="preserve">Analysis confirmed the presence of the following substance: .  
</v>
      </c>
    </row>
    <row r="85" spans="1:9" hidden="1" x14ac:dyDescent="0.55000000000000004">
      <c r="A85" s="64"/>
      <c r="B85" s="67" t="s">
        <v>84</v>
      </c>
      <c r="C85" s="54" t="str">
        <f>CONCATENATE("Analysis did not confirm the presence of the following: ",E20,".  ",CHAR(10),CHAR(10))</f>
        <v xml:space="preserve">Analysis did not confirm the presence of the following: .  
</v>
      </c>
    </row>
    <row r="86" spans="1:9" hidden="1" x14ac:dyDescent="0.55000000000000004">
      <c r="A86" s="64"/>
      <c r="B86" s="78" t="s">
        <v>90</v>
      </c>
      <c r="C86" s="101" t="s">
        <v>111</v>
      </c>
    </row>
    <row r="87" spans="1:9" hidden="1" x14ac:dyDescent="0.55000000000000004"/>
    <row r="88" spans="1:9" hidden="1" x14ac:dyDescent="0.55000000000000004"/>
    <row r="89" spans="1:9" hidden="1" x14ac:dyDescent="0.55000000000000004">
      <c r="B89" s="38" t="s">
        <v>100</v>
      </c>
      <c r="E89" s="90"/>
    </row>
    <row r="90" spans="1:9" hidden="1" x14ac:dyDescent="0.55000000000000004">
      <c r="B90" s="159" t="str">
        <f>CONCATENATE(IF(AND(C8&lt;&gt;"serum",C9="acetone"),"- "&amp;C80,""),IF(OR(C17="x",AND(C9&lt;&gt;"acetone",SUM(J11:J14)&gt;0)),"- "&amp;C81,""),IF(AND(SUM(K11:K14)&gt;1,C8&lt;&gt;"serum",C9&lt;&gt;"acetone",C17&lt;&gt;"x",SUM(J11:J14)=0),"- "&amp;C83,""),IF(AND(C8="serum",C17&lt;&gt;"x",SUM(J11:J14)=0),"- "&amp;C82,""),IF(B20&lt;&gt;"","- "&amp;C84,""),IF(E20&lt;&gt;"","- "&amp;C85,""),IF(OR(B20&lt;&gt;"",E20&lt;&gt;"",AND(C9="acetone",C8&lt;&gt;"serum")),C86,""))</f>
        <v/>
      </c>
      <c r="C90" s="160"/>
      <c r="D90" s="160"/>
      <c r="E90" s="160"/>
      <c r="F90" s="160"/>
      <c r="G90" s="160"/>
      <c r="H90" s="160"/>
      <c r="I90" s="161"/>
    </row>
    <row r="91" spans="1:9" hidden="1" x14ac:dyDescent="0.55000000000000004">
      <c r="B91" s="162"/>
      <c r="C91" s="163"/>
      <c r="D91" s="163"/>
      <c r="E91" s="163"/>
      <c r="F91" s="163"/>
      <c r="G91" s="163"/>
      <c r="H91" s="163"/>
      <c r="I91" s="164"/>
    </row>
    <row r="92" spans="1:9" hidden="1" x14ac:dyDescent="0.55000000000000004">
      <c r="B92" s="162"/>
      <c r="C92" s="163"/>
      <c r="D92" s="163"/>
      <c r="E92" s="163"/>
      <c r="F92" s="163"/>
      <c r="G92" s="163"/>
      <c r="H92" s="163"/>
      <c r="I92" s="164"/>
    </row>
    <row r="93" spans="1:9" hidden="1" x14ac:dyDescent="0.55000000000000004">
      <c r="B93" s="162"/>
      <c r="C93" s="163"/>
      <c r="D93" s="163"/>
      <c r="E93" s="163"/>
      <c r="F93" s="163"/>
      <c r="G93" s="163"/>
      <c r="H93" s="163"/>
      <c r="I93" s="164"/>
    </row>
    <row r="94" spans="1:9" hidden="1" x14ac:dyDescent="0.55000000000000004">
      <c r="B94" s="162"/>
      <c r="C94" s="163"/>
      <c r="D94" s="163"/>
      <c r="E94" s="163"/>
      <c r="F94" s="163"/>
      <c r="G94" s="163"/>
      <c r="H94" s="163"/>
      <c r="I94" s="164"/>
    </row>
    <row r="95" spans="1:9" hidden="1" x14ac:dyDescent="0.55000000000000004">
      <c r="B95" s="162"/>
      <c r="C95" s="163"/>
      <c r="D95" s="163"/>
      <c r="E95" s="163"/>
      <c r="F95" s="163"/>
      <c r="G95" s="163"/>
      <c r="H95" s="163"/>
      <c r="I95" s="164"/>
    </row>
    <row r="96" spans="1:9" hidden="1" x14ac:dyDescent="0.55000000000000004">
      <c r="B96" s="162"/>
      <c r="C96" s="163"/>
      <c r="D96" s="163"/>
      <c r="E96" s="163"/>
      <c r="F96" s="163"/>
      <c r="G96" s="163"/>
      <c r="H96" s="163"/>
      <c r="I96" s="164"/>
    </row>
    <row r="97" spans="2:9" hidden="1" x14ac:dyDescent="0.55000000000000004">
      <c r="B97" s="162"/>
      <c r="C97" s="163"/>
      <c r="D97" s="163"/>
      <c r="E97" s="163"/>
      <c r="F97" s="163"/>
      <c r="G97" s="163"/>
      <c r="H97" s="163"/>
      <c r="I97" s="164"/>
    </row>
    <row r="98" spans="2:9" hidden="1" x14ac:dyDescent="0.55000000000000004">
      <c r="B98" s="162"/>
      <c r="C98" s="163"/>
      <c r="D98" s="163"/>
      <c r="E98" s="163"/>
      <c r="F98" s="163"/>
      <c r="G98" s="163"/>
      <c r="H98" s="163"/>
      <c r="I98" s="164"/>
    </row>
    <row r="99" spans="2:9" hidden="1" x14ac:dyDescent="0.55000000000000004">
      <c r="B99" s="165"/>
      <c r="C99" s="166"/>
      <c r="D99" s="166"/>
      <c r="E99" s="166"/>
      <c r="F99" s="166"/>
      <c r="G99" s="166"/>
      <c r="H99" s="166"/>
      <c r="I99" s="167"/>
    </row>
    <row r="100" spans="2:9" hidden="1" x14ac:dyDescent="0.55000000000000004"/>
  </sheetData>
  <sheetProtection algorithmName="SHA-512" hashValue="VTNR3916cCavQtHvLAnFlP0dtXFLGohQ6XZNOoHcD2ps+6B5vZ/DnjpEQyoc+YttWEdzagWtbx20t+8V8ru1aw==" saltValue="1BhaldyLyl+OyQ303EHnVA==" spinCount="100000" sheet="1" objects="1" scenarios="1"/>
  <mergeCells count="29">
    <mergeCell ref="B1:F1"/>
    <mergeCell ref="E4:F4"/>
    <mergeCell ref="E5:F5"/>
    <mergeCell ref="N7:P7"/>
    <mergeCell ref="F8:F16"/>
    <mergeCell ref="G8:I8"/>
    <mergeCell ref="N8:P8"/>
    <mergeCell ref="G9:I9"/>
    <mergeCell ref="G10:I10"/>
    <mergeCell ref="G11:I11"/>
    <mergeCell ref="B27:I27"/>
    <mergeCell ref="P11:P22"/>
    <mergeCell ref="G12:I12"/>
    <mergeCell ref="G13:I13"/>
    <mergeCell ref="G14:I14"/>
    <mergeCell ref="G15:I15"/>
    <mergeCell ref="G16:I16"/>
    <mergeCell ref="E19:H19"/>
    <mergeCell ref="B20:C20"/>
    <mergeCell ref="E20:H20"/>
    <mergeCell ref="B23:I24"/>
    <mergeCell ref="N23:P23"/>
    <mergeCell ref="O25:P26"/>
    <mergeCell ref="N28:P28"/>
    <mergeCell ref="B30:I38"/>
    <mergeCell ref="B41:I55"/>
    <mergeCell ref="C76:C77"/>
    <mergeCell ref="B90:I99"/>
    <mergeCell ref="N30:P31"/>
  </mergeCells>
  <conditionalFormatting sqref="C67:C70">
    <cfRule type="expression" dxfId="389" priority="8">
      <formula>ABS(C11-$D$72)&gt;$D$77</formula>
    </cfRule>
  </conditionalFormatting>
  <conditionalFormatting sqref="B26">
    <cfRule type="expression" dxfId="388" priority="9">
      <formula>B27=""</formula>
    </cfRule>
  </conditionalFormatting>
  <conditionalFormatting sqref="B4">
    <cfRule type="expression" dxfId="387" priority="7">
      <formula>$B$5=""</formula>
    </cfRule>
  </conditionalFormatting>
  <conditionalFormatting sqref="C4">
    <cfRule type="expression" dxfId="386" priority="6">
      <formula>$C$5=""</formula>
    </cfRule>
  </conditionalFormatting>
  <conditionalFormatting sqref="E4:F4">
    <cfRule type="expression" dxfId="385" priority="5">
      <formula>$E$5=""</formula>
    </cfRule>
  </conditionalFormatting>
  <conditionalFormatting sqref="H4">
    <cfRule type="expression" dxfId="384" priority="4">
      <formula>$H$5=""</formula>
    </cfRule>
  </conditionalFormatting>
  <conditionalFormatting sqref="C8">
    <cfRule type="expression" dxfId="383" priority="3">
      <formula>$C$8&lt;&gt;"blood"</formula>
    </cfRule>
  </conditionalFormatting>
  <conditionalFormatting sqref="C9">
    <cfRule type="expression" dxfId="382" priority="2">
      <formula>$C$9&lt;&gt;"ethanol"</formula>
    </cfRule>
  </conditionalFormatting>
  <conditionalFormatting sqref="M30">
    <cfRule type="expression" dxfId="381" priority="1">
      <formula>N30&lt;&gt;""</formula>
    </cfRule>
  </conditionalFormatting>
  <conditionalFormatting sqref="G9:G12">
    <cfRule type="expression" dxfId="380" priority="112">
      <formula>AND(SUM(J$11:J$14)=0,D67&gt;$D$76)</formula>
    </cfRule>
  </conditionalFormatting>
  <dataValidations count="8">
    <dataValidation type="list" errorStyle="warning" allowBlank="1" showErrorMessage="1" errorTitle="Custom entry" error="You have customized this field." sqref="B27:I27" xr:uid="{00000000-0002-0000-1B00-000000000000}">
      <formula1>dispositions</formula1>
    </dataValidation>
    <dataValidation type="textLength" errorStyle="warning" operator="equal" allowBlank="1" showInputMessage="1" showErrorMessage="1" errorTitle="Case Number Length Error?" error="The length of the case number should be 10 characters." sqref="B5" xr:uid="{00000000-0002-0000-1B00-000001000000}">
      <formula1>10</formula1>
    </dataValidation>
    <dataValidation type="list" errorStyle="warning" allowBlank="1" showInputMessage="1" showErrorMessage="1" errorTitle="Custom Entry" error="You have entered a selection not in the drop-down list.  " sqref="E20" xr:uid="{00000000-0002-0000-1B00-000002000000}">
      <formula1>othervolid</formula1>
    </dataValidation>
    <dataValidation type="list" errorStyle="warning" allowBlank="1" showErrorMessage="1" errorTitle="Custom entry" error="You have customized this field." sqref="B23:I24" xr:uid="{00000000-0002-0000-1B00-000003000000}">
      <formula1>statements</formula1>
    </dataValidation>
    <dataValidation type="list" allowBlank="1" showInputMessage="1" showErrorMessage="1" sqref="C8" xr:uid="{00000000-0002-0000-1B00-000004000000}">
      <formula1>matrix_list</formula1>
    </dataValidation>
    <dataValidation type="list" errorStyle="warning" allowBlank="1" showInputMessage="1" showErrorMessage="1" errorTitle="Custom Entry" error="You have entered a name not in the drop-down list." sqref="H5" xr:uid="{00000000-0002-0000-1B00-000005000000}">
      <formula1>analyst_list</formula1>
    </dataValidation>
    <dataValidation type="list" errorStyle="warning" allowBlank="1" showInputMessage="1" showErrorMessage="1" errorTitle="custom entry" error="You have entered a selection not in the drop-down list.  " sqref="B20:C20" xr:uid="{00000000-0002-0000-1B00-000006000000}">
      <formula1>othervolid</formula1>
    </dataValidation>
    <dataValidation type="list" allowBlank="1" showInputMessage="1" showErrorMessage="1" sqref="C17" xr:uid="{00000000-0002-0000-1B00-000007000000}">
      <formula1>applies</formula1>
    </dataValidation>
  </dataValidations>
  <pageMargins left="0.7" right="0.7" top="0.75" bottom="0.75" header="0.3" footer="0.3"/>
  <pageSetup scale="68" orientation="portrait" horizontalDpi="300" verticalDpi="300" r:id="rId1"/>
  <ignoredErrors>
    <ignoredError sqref="E5 H5 B5:C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4" r:id="rId4" name="Button 2">
              <controlPr defaultSize="0" print="0" autoFill="0" autoPict="0" macro="[0]!ThisWorkbook.GeneratePDF">
                <anchor moveWithCells="1">
                  <from>
                    <xdr:col>8</xdr:col>
                    <xdr:colOff>1123950</xdr:colOff>
                    <xdr:row>3</xdr:row>
                    <xdr:rowOff>11430</xdr:rowOff>
                  </from>
                  <to>
                    <xdr:col>11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B00-000008000000}">
          <x14:formula1>
            <xm:f>Ranges!$G$9:$G$12</xm:f>
          </x14:formula1>
          <xm:sqref>C9</xm:sqref>
        </x14:dataValidation>
        <x14:dataValidation type="date" errorStyle="information" operator="lessThan" allowBlank="1" showErrorMessage="1" errorTitle="Uncertainty Update Due" error="The uncertainty values used in this form are due to be updated.  Please ensure you are using the most recent form." xr:uid="{00000000-0002-0000-1B00-000009000000}">
          <x14:formula1>
            <xm:f>Ranges!G14+Ranges!G16</xm:f>
          </x14:formula1>
          <xm:sqref>E5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0">
    <pageSetUpPr fitToPage="1"/>
  </sheetPr>
  <dimension ref="A1:Q100"/>
  <sheetViews>
    <sheetView showGridLines="0" zoomScaleNormal="100" workbookViewId="0">
      <selection activeCell="C11" sqref="C11"/>
    </sheetView>
  </sheetViews>
  <sheetFormatPr defaultColWidth="9.15625" defaultRowHeight="14.4" x14ac:dyDescent="0.55000000000000004"/>
  <cols>
    <col min="1" max="1" width="1.83984375" style="38" customWidth="1"/>
    <col min="2" max="2" width="20.83984375" style="38" customWidth="1"/>
    <col min="3" max="3" width="12" style="38" bestFit="1" customWidth="1"/>
    <col min="4" max="4" width="11" style="38" customWidth="1"/>
    <col min="5" max="5" width="9.578125" style="38" customWidth="1"/>
    <col min="6" max="6" width="7.15625" style="38" customWidth="1"/>
    <col min="7" max="7" width="7.68359375" style="38" customWidth="1"/>
    <col min="8" max="8" width="25.68359375" style="38" customWidth="1"/>
    <col min="9" max="9" width="38.578125" style="38" customWidth="1"/>
    <col min="10" max="10" width="15.83984375" style="38" hidden="1" customWidth="1"/>
    <col min="11" max="11" width="22.41796875" style="38" hidden="1" customWidth="1"/>
    <col min="12" max="12" width="5" style="38" customWidth="1"/>
    <col min="13" max="13" width="7.41796875" style="38" customWidth="1"/>
    <col min="14" max="14" width="2.26171875" style="38" customWidth="1"/>
    <col min="15" max="15" width="2" style="38" customWidth="1"/>
    <col min="16" max="16" width="88.15625" style="38" customWidth="1"/>
    <col min="17" max="16384" width="9.15625" style="38"/>
  </cols>
  <sheetData>
    <row r="1" spans="2:17" ht="15" customHeight="1" x14ac:dyDescent="0.55000000000000004">
      <c r="B1" s="132" t="str">
        <f>'1'!B1</f>
        <v>Body Fluid Alcohol Concentration and Volatiles Reporting Form</v>
      </c>
      <c r="C1" s="133"/>
      <c r="D1" s="133"/>
      <c r="E1" s="133"/>
      <c r="F1" s="133"/>
      <c r="G1" s="79"/>
      <c r="H1" s="79"/>
      <c r="I1" s="93" t="str">
        <f>'1'!I1</f>
        <v>Version 2</v>
      </c>
      <c r="J1" s="44" t="s">
        <v>40</v>
      </c>
      <c r="K1" s="44" t="s">
        <v>40</v>
      </c>
      <c r="L1" s="44"/>
    </row>
    <row r="2" spans="2:17" ht="15" customHeight="1" x14ac:dyDescent="0.55000000000000004">
      <c r="B2" s="80" t="str">
        <f>'1'!B2</f>
        <v>NCSCL - Toxicology Section</v>
      </c>
      <c r="C2" s="11"/>
      <c r="D2" s="11"/>
      <c r="E2" s="11"/>
      <c r="F2" s="11"/>
      <c r="G2" s="11"/>
      <c r="H2" s="11"/>
      <c r="I2" s="94" t="str">
        <f>'1'!I2</f>
        <v>Effective Date: 11/14/2019</v>
      </c>
      <c r="J2" s="44"/>
      <c r="K2" s="44"/>
      <c r="L2" s="44"/>
      <c r="N2" s="100"/>
    </row>
    <row r="3" spans="2:17" ht="15" customHeight="1" x14ac:dyDescent="0.55000000000000004">
      <c r="D3" s="41"/>
      <c r="O3" s="95" t="s">
        <v>88</v>
      </c>
    </row>
    <row r="4" spans="2:17" ht="15" customHeight="1" x14ac:dyDescent="0.55000000000000004">
      <c r="B4" s="124" t="s">
        <v>37</v>
      </c>
      <c r="C4" s="124" t="s">
        <v>38</v>
      </c>
      <c r="E4" s="138" t="s">
        <v>94</v>
      </c>
      <c r="F4" s="138"/>
      <c r="H4" s="118" t="s">
        <v>44</v>
      </c>
      <c r="J4" s="92"/>
      <c r="O4" s="95"/>
      <c r="P4" s="110" t="s">
        <v>113</v>
      </c>
    </row>
    <row r="5" spans="2:17" ht="15" customHeight="1" x14ac:dyDescent="0.55000000000000004">
      <c r="B5" s="120" t="str">
        <f>IF('Sample list'!B33="","",'Sample list'!B33)</f>
        <v/>
      </c>
      <c r="C5" s="120" t="str">
        <f>IF('Sample list'!C33="","",'Sample list'!C33)</f>
        <v/>
      </c>
      <c r="E5" s="136" t="str">
        <f>IF('1'!E5="","",'1'!E5)</f>
        <v/>
      </c>
      <c r="F5" s="137"/>
      <c r="H5" s="83" t="str">
        <f>IF('1'!H5="","",'1'!H5)</f>
        <v/>
      </c>
      <c r="O5" s="38" t="s">
        <v>88</v>
      </c>
      <c r="P5" s="37" t="str">
        <f>B41</f>
        <v/>
      </c>
    </row>
    <row r="6" spans="2:17" ht="15" customHeight="1" x14ac:dyDescent="0.55000000000000004"/>
    <row r="7" spans="2:17" ht="15" customHeight="1" thickBot="1" x14ac:dyDescent="0.6">
      <c r="N7" s="135" t="s">
        <v>96</v>
      </c>
      <c r="O7" s="135"/>
      <c r="P7" s="135"/>
    </row>
    <row r="8" spans="2:17" ht="15" customHeight="1" x14ac:dyDescent="0.55000000000000004">
      <c r="B8" s="71" t="s">
        <v>92</v>
      </c>
      <c r="C8" s="81" t="s">
        <v>71</v>
      </c>
      <c r="F8" s="141" t="s">
        <v>86</v>
      </c>
      <c r="G8" s="139" t="str">
        <f>CONCATENATE("The measured ",C9," values are:")</f>
        <v>The measured ethanol values are:</v>
      </c>
      <c r="H8" s="140"/>
      <c r="I8" s="140"/>
      <c r="M8" s="64"/>
      <c r="N8" s="134" t="s">
        <v>97</v>
      </c>
      <c r="O8" s="134"/>
      <c r="P8" s="134"/>
      <c r="Q8" s="40"/>
    </row>
    <row r="9" spans="2:17" ht="15" customHeight="1" x14ac:dyDescent="0.55000000000000004">
      <c r="B9" s="72" t="s">
        <v>93</v>
      </c>
      <c r="C9" s="82" t="s">
        <v>5</v>
      </c>
      <c r="F9" s="141"/>
      <c r="G9" s="142" t="str">
        <f>IF(C11="","",IF(C11=0,"0.0000  g/dl",CONCATENATE(TEXT(C11,"0.0000"),"  g/dl",IF(AND(SUM(J$11:J$14)=0,D67&gt;$D$76),CONCATENATE("  (&gt;",$D$76*100,"% deviation from the average)"),""),IF(C11*10000-INT(C11*10000)&gt;0.0001,"    (THIS VALUE CONTAINS MORE DECIMAL PLACES THAN DISPLAYED)",""))))</f>
        <v/>
      </c>
      <c r="H9" s="143"/>
      <c r="I9" s="143"/>
      <c r="M9" s="64"/>
      <c r="N9" s="105"/>
      <c r="O9" s="89"/>
      <c r="P9" s="106"/>
      <c r="Q9" s="40"/>
    </row>
    <row r="10" spans="2:17" ht="15" customHeight="1" x14ac:dyDescent="0.55000000000000004">
      <c r="B10" s="72"/>
      <c r="C10" s="73"/>
      <c r="D10" s="69"/>
      <c r="F10" s="141"/>
      <c r="G10" s="142" t="str">
        <f>IF(C12="","",IF(C12=0,"0.0000  g/dl",CONCATENATE(TEXT(C12,"0.0000"),"  g/dl",IF(AND(SUM(J$11:J$14)=0,D68&gt;$D$76),CONCATENATE("  (&gt;",$D$76*100,"% deviation from the average)"),""),IF(C12*10000-INT(C12*10000)&gt;0.0001,"    (THIS VALUE CONTAINS MORE DECIMAL PLACES THAN DISPLAYED)",""))))</f>
        <v/>
      </c>
      <c r="H10" s="143"/>
      <c r="I10" s="143"/>
      <c r="J10" s="38" t="s">
        <v>39</v>
      </c>
      <c r="K10" s="43" t="s">
        <v>75</v>
      </c>
      <c r="L10" s="43"/>
      <c r="M10" s="64"/>
      <c r="N10" s="7"/>
      <c r="O10" s="89" t="str">
        <f>"Item "&amp;C5&amp;":"</f>
        <v>Item :</v>
      </c>
      <c r="P10" s="89"/>
      <c r="Q10" s="40"/>
    </row>
    <row r="11" spans="2:17" ht="15" customHeight="1" x14ac:dyDescent="0.55000000000000004">
      <c r="B11" s="74" t="s">
        <v>74</v>
      </c>
      <c r="C11" s="84"/>
      <c r="D11" s="2" t="str">
        <f>IF(LEN(C11)&gt;6,"re-enter",IF(C11&gt;0.5,"HI cal",""))</f>
        <v/>
      </c>
      <c r="F11" s="141"/>
      <c r="G11" s="142" t="str">
        <f>IF(C13="","",IF(C13=0,"0.0000  g/dl",CONCATENATE(TEXT(C13,"0.0000"),"  g/dl",IF(AND(SUM(J$11:J$14)=0,D69&gt;$D$76),CONCATENATE("  (&gt;",$D$76*100,"% deviation from the average)"),""),IF(C13*10000-INT(C13*10000)&gt;0.0001,"    (THIS VALUE CONTAINS MORE DECIMAL PLACES THAN DISPLAYED)",""))))</f>
        <v/>
      </c>
      <c r="H11" s="143"/>
      <c r="I11" s="143"/>
      <c r="J11" s="54">
        <f>IF(C11="",0,IF(C11&lt;0.01,1,0))</f>
        <v>0</v>
      </c>
      <c r="K11" s="43">
        <f>IF(C11&lt;&gt;"",1,0)</f>
        <v>0</v>
      </c>
      <c r="L11" s="43"/>
      <c r="M11" s="64"/>
      <c r="N11" s="88"/>
      <c r="O11" s="91"/>
      <c r="P11" s="151" t="str">
        <f>CONCATENATE(IF(B90="","",B90&amp;CHAR(10)&amp;CHAR(10)),IF(B23="","","- "&amp;B23))</f>
        <v/>
      </c>
      <c r="Q11" s="40"/>
    </row>
    <row r="12" spans="2:17" ht="15" customHeight="1" x14ac:dyDescent="0.55000000000000004">
      <c r="B12" s="72"/>
      <c r="C12" s="84"/>
      <c r="D12" s="2" t="str">
        <f>IF(LEN(C12)&gt;6,"re-enter",IF(C12&gt;0.5,"HI cal",""))</f>
        <v/>
      </c>
      <c r="F12" s="141"/>
      <c r="G12" s="142" t="str">
        <f>IF(C14="","",IF(C14=0,"0.0000  g/dl",CONCATENATE(TEXT(C14,"0.0000"),"  g/dl",IF(AND(SUM(J$11:J$14)=0,D70&gt;$D$76),CONCATENATE("  (&gt;",$D$76*100,"% deviation from the average)"),""),IF(C14*10000-INT(C14*10000)&gt;0.0001,"    (THIS VALUE CONTAINS MORE DECIMAL PLACES THAN DISPLAYED)",""))))</f>
        <v/>
      </c>
      <c r="H12" s="143"/>
      <c r="I12" s="143"/>
      <c r="J12" s="54">
        <f>IF(C12="",0,IF(C12&lt;0.01,1,0))</f>
        <v>0</v>
      </c>
      <c r="K12" s="43">
        <f>IF(C12&lt;&gt;"",1,0)</f>
        <v>0</v>
      </c>
      <c r="L12" s="43"/>
      <c r="M12" s="64"/>
      <c r="N12" s="88"/>
      <c r="O12" s="88"/>
      <c r="P12" s="151"/>
      <c r="Q12" s="40"/>
    </row>
    <row r="13" spans="2:17" ht="15" customHeight="1" x14ac:dyDescent="0.55000000000000004">
      <c r="B13" s="72"/>
      <c r="C13" s="84"/>
      <c r="D13" s="2" t="str">
        <f>IF(LEN(C13)&gt;6,"re-enter",IF(C13&gt;0.5,"HI cal",""))</f>
        <v/>
      </c>
      <c r="F13" s="141"/>
      <c r="G13" s="139" t="str">
        <f>IF(MIN(C11:C14)&lt;0.01,"",CONCATENATE("The average of the four values is  ",TEXT(D72,"0.000000")," g/dl."))</f>
        <v/>
      </c>
      <c r="H13" s="140"/>
      <c r="I13" s="140"/>
      <c r="J13" s="54">
        <f>IF(C13="",0,IF(C13&lt;0.01,1,0))</f>
        <v>0</v>
      </c>
      <c r="K13" s="43">
        <f>IF(C13&lt;&gt;"",1,0)</f>
        <v>0</v>
      </c>
      <c r="L13" s="43"/>
      <c r="M13" s="64"/>
      <c r="N13" s="88"/>
      <c r="O13" s="88"/>
      <c r="P13" s="151"/>
      <c r="Q13" s="40"/>
    </row>
    <row r="14" spans="2:17" ht="15" customHeight="1" thickBot="1" x14ac:dyDescent="0.6">
      <c r="B14" s="75"/>
      <c r="C14" s="85"/>
      <c r="D14" s="2" t="str">
        <f>IF(LEN(C14)&gt;6,"re-enter",IF(C14&gt;0.5,"HI cal",""))</f>
        <v/>
      </c>
      <c r="F14" s="141"/>
      <c r="G14" s="144" t="str">
        <f>IF(MIN(C11:C14)&lt;0.01,"",CONCATENATE("The ",D76*100,"% uncertainty is +/- ", TEXT(D77,"0.0000000"), " g/dl, at a 99.73 % level of confidence (k=3)."))</f>
        <v/>
      </c>
      <c r="H14" s="145"/>
      <c r="I14" s="145"/>
      <c r="J14" s="54">
        <f>IF(C14="",0,IF(C14&lt;0.01,1,0))</f>
        <v>0</v>
      </c>
      <c r="K14" s="43">
        <f>IF(C14&lt;&gt;"",1,0)</f>
        <v>0</v>
      </c>
      <c r="L14" s="43"/>
      <c r="M14" s="64"/>
      <c r="N14" s="88"/>
      <c r="O14" s="88"/>
      <c r="P14" s="151"/>
      <c r="Q14" s="40"/>
    </row>
    <row r="15" spans="2:17" x14ac:dyDescent="0.55000000000000004">
      <c r="B15" s="117"/>
      <c r="F15" s="141"/>
      <c r="G15" s="146" t="str">
        <f>IF(OR(MIN(C11:C14)&lt;0.01,SUM(K11:K14)&lt;&gt;4),"",IF(AND(MAX(D67:D70)&gt;D76,M30=""),"",IF(AND(MAX(D67:D70)&gt;D76,M30&lt;&gt;""),"The lowest value was used for reporting.",CONCATENATE("The ",IF(C8="serum","serum converted, ",""),"truncated average for reporting is ",IF(C8="serum",TEXT(F74,"0.00"),TEXT(D74,"0.00")),"  g/dl."))))</f>
        <v/>
      </c>
      <c r="H15" s="147"/>
      <c r="I15" s="147"/>
      <c r="J15" s="54"/>
      <c r="M15" s="64"/>
      <c r="N15" s="88"/>
      <c r="O15" s="91"/>
      <c r="P15" s="151"/>
      <c r="Q15" s="40"/>
    </row>
    <row r="16" spans="2:17" x14ac:dyDescent="0.55000000000000004">
      <c r="B16" s="117"/>
      <c r="C16" s="70" t="str">
        <f>IF(AND(C9&lt;&gt;"acetone",C17="x",SUM(K11:K14)&gt;0,SUM(J11:J14)=0),"'No alcohol' selected below conflicts with entered results!","")</f>
        <v/>
      </c>
      <c r="F16" s="141"/>
      <c r="G16" s="144" t="str">
        <f>IF(C8="serum",CONCATENATE("The serum to whole blood conversion calculation is:  ",TEXT(D72,"0.000000")," g/dl / 1.18 = ",TEXT(F72,"0.000000")," g/dl."),"")</f>
        <v/>
      </c>
      <c r="H16" s="145"/>
      <c r="I16" s="145"/>
      <c r="J16" s="54"/>
      <c r="M16" s="64"/>
      <c r="N16" s="88"/>
      <c r="O16" s="7"/>
      <c r="P16" s="151"/>
      <c r="Q16" s="40"/>
    </row>
    <row r="17" spans="2:17" x14ac:dyDescent="0.55000000000000004">
      <c r="B17" s="68" t="s">
        <v>42</v>
      </c>
      <c r="C17" s="86"/>
      <c r="D17" s="60" t="s">
        <v>43</v>
      </c>
      <c r="F17" s="98"/>
      <c r="M17" s="64"/>
      <c r="N17" s="7"/>
      <c r="O17" s="7"/>
      <c r="P17" s="151"/>
      <c r="Q17" s="40"/>
    </row>
    <row r="18" spans="2:17" x14ac:dyDescent="0.55000000000000004">
      <c r="M18" s="64"/>
      <c r="N18" s="7"/>
      <c r="O18" s="123"/>
      <c r="P18" s="151"/>
      <c r="Q18" s="40"/>
    </row>
    <row r="19" spans="2:17" x14ac:dyDescent="0.55000000000000004">
      <c r="B19" s="59" t="s">
        <v>85</v>
      </c>
      <c r="C19" s="38" t="str">
        <f>IFERROR(IF(B20="","",IF(VLOOKUP(B20,othervolid,1)=B20,"","+")),"+")</f>
        <v/>
      </c>
      <c r="E19" s="148" t="s">
        <v>82</v>
      </c>
      <c r="F19" s="148"/>
      <c r="G19" s="148"/>
      <c r="H19" s="148"/>
      <c r="I19" s="38" t="str">
        <f>IFERROR(IF(E20="","",IF(VLOOKUP(E20,othervolid,1)=E20,"","+")),"+")</f>
        <v/>
      </c>
      <c r="M19" s="64"/>
      <c r="N19" s="7"/>
      <c r="O19" s="7"/>
      <c r="P19" s="151"/>
      <c r="Q19" s="40"/>
    </row>
    <row r="20" spans="2:17" ht="15" customHeight="1" x14ac:dyDescent="0.55000000000000004">
      <c r="B20" s="158"/>
      <c r="C20" s="158"/>
      <c r="E20" s="171"/>
      <c r="F20" s="172"/>
      <c r="G20" s="172"/>
      <c r="H20" s="173"/>
      <c r="M20" s="64"/>
      <c r="N20" s="88"/>
      <c r="O20" s="7"/>
      <c r="P20" s="151"/>
      <c r="Q20" s="40"/>
    </row>
    <row r="21" spans="2:17" x14ac:dyDescent="0.55000000000000004">
      <c r="D21" s="99" t="str">
        <f>IF(AND(B20=E20,B20&lt;&gt;""),"The two entries above conflict with eachother!","")</f>
        <v/>
      </c>
      <c r="M21" s="64"/>
      <c r="N21" s="88"/>
      <c r="O21" s="7"/>
      <c r="P21" s="151"/>
      <c r="Q21" s="40"/>
    </row>
    <row r="22" spans="2:17" ht="15" customHeight="1" x14ac:dyDescent="0.55000000000000004">
      <c r="B22" s="38" t="s">
        <v>101</v>
      </c>
      <c r="E22" s="38" t="str">
        <f>IFERROR(IF(B23="","",IF(VLOOKUP(B23,statements_alpha,1)=B23,"","+")),"+")</f>
        <v/>
      </c>
      <c r="F22" s="39"/>
      <c r="G22" s="58"/>
      <c r="H22" s="58"/>
      <c r="I22" s="58"/>
      <c r="M22" s="64"/>
      <c r="N22" s="7"/>
      <c r="O22" s="7"/>
      <c r="P22" s="151"/>
      <c r="Q22" s="40"/>
    </row>
    <row r="23" spans="2:17" ht="15" customHeight="1" x14ac:dyDescent="0.55000000000000004">
      <c r="B23" s="152"/>
      <c r="C23" s="153"/>
      <c r="D23" s="153"/>
      <c r="E23" s="153"/>
      <c r="F23" s="153"/>
      <c r="G23" s="153"/>
      <c r="H23" s="153"/>
      <c r="I23" s="154"/>
      <c r="M23" s="64"/>
      <c r="N23" s="149" t="s">
        <v>98</v>
      </c>
      <c r="O23" s="134"/>
      <c r="P23" s="150"/>
      <c r="Q23" s="40"/>
    </row>
    <row r="24" spans="2:17" x14ac:dyDescent="0.55000000000000004">
      <c r="B24" s="155"/>
      <c r="C24" s="156"/>
      <c r="D24" s="156"/>
      <c r="E24" s="156"/>
      <c r="F24" s="156"/>
      <c r="G24" s="156"/>
      <c r="H24" s="156"/>
      <c r="I24" s="157"/>
      <c r="M24" s="64"/>
      <c r="N24" s="107"/>
      <c r="O24" s="108"/>
      <c r="P24" s="109"/>
      <c r="Q24" s="40"/>
    </row>
    <row r="25" spans="2:17" x14ac:dyDescent="0.55000000000000004">
      <c r="F25" s="7"/>
      <c r="G25" s="58"/>
      <c r="H25" s="58"/>
      <c r="I25" s="58"/>
      <c r="M25" s="64"/>
      <c r="N25" s="7"/>
      <c r="O25" s="177" t="str">
        <f>IF(B27="","",RIGHT(B27,LEN(B27)-48))</f>
        <v/>
      </c>
      <c r="P25" s="177"/>
      <c r="Q25" s="40"/>
    </row>
    <row r="26" spans="2:17" ht="15" customHeight="1" x14ac:dyDescent="0.55000000000000004">
      <c r="B26" s="111" t="s">
        <v>102</v>
      </c>
      <c r="C26" s="38" t="str">
        <f>IFERROR(IF(B27="","",IF(VLOOKUP(B27,dispositions_alpha,1)=B27,"","+")),"+")</f>
        <v/>
      </c>
      <c r="M26" s="64"/>
      <c r="N26" s="7"/>
      <c r="O26" s="177"/>
      <c r="P26" s="177"/>
      <c r="Q26" s="40"/>
    </row>
    <row r="27" spans="2:17" x14ac:dyDescent="0.55000000000000004">
      <c r="B27" s="168"/>
      <c r="C27" s="169"/>
      <c r="D27" s="169"/>
      <c r="E27" s="169"/>
      <c r="F27" s="169"/>
      <c r="G27" s="169"/>
      <c r="H27" s="169"/>
      <c r="I27" s="170"/>
      <c r="M27" s="64"/>
      <c r="N27" s="7"/>
      <c r="O27" s="7"/>
      <c r="P27" s="7"/>
      <c r="Q27" s="40"/>
    </row>
    <row r="28" spans="2:17" x14ac:dyDescent="0.55000000000000004">
      <c r="M28" s="64"/>
      <c r="N28" s="176" t="s">
        <v>99</v>
      </c>
      <c r="O28" s="176"/>
      <c r="P28" s="176"/>
      <c r="Q28" s="40"/>
    </row>
    <row r="29" spans="2:17" ht="15" customHeight="1" x14ac:dyDescent="0.55000000000000004">
      <c r="B29" s="42" t="s">
        <v>28</v>
      </c>
      <c r="C29" s="102"/>
      <c r="D29" s="102"/>
      <c r="E29" s="102"/>
      <c r="F29" s="102"/>
      <c r="G29" s="102"/>
      <c r="H29" s="102"/>
      <c r="I29" s="102"/>
      <c r="N29" s="79"/>
      <c r="O29" s="79"/>
      <c r="P29" s="79"/>
    </row>
    <row r="30" spans="2:17" x14ac:dyDescent="0.55000000000000004">
      <c r="B30" s="179"/>
      <c r="C30" s="180"/>
      <c r="D30" s="180"/>
      <c r="E30" s="180"/>
      <c r="F30" s="180"/>
      <c r="G30" s="180"/>
      <c r="H30" s="180"/>
      <c r="I30" s="181"/>
      <c r="M30" s="130"/>
      <c r="N30" s="178" t="str">
        <f>IF(AND(MAX(D67:D70)&gt;D76,SUM(K11:K14)=4),"&lt;- If this is a second set of values for the case, and both sets have an unacceptable deviation from the mean, enter the lowest value in the cell to the left (gm/dL).","")</f>
        <v/>
      </c>
      <c r="O30" s="178"/>
      <c r="P30" s="178"/>
    </row>
    <row r="31" spans="2:17" ht="15" customHeight="1" x14ac:dyDescent="0.55000000000000004">
      <c r="B31" s="182"/>
      <c r="C31" s="183"/>
      <c r="D31" s="183"/>
      <c r="E31" s="183"/>
      <c r="F31" s="183"/>
      <c r="G31" s="183"/>
      <c r="H31" s="183"/>
      <c r="I31" s="184"/>
      <c r="N31" s="178"/>
      <c r="O31" s="178"/>
      <c r="P31" s="178"/>
    </row>
    <row r="32" spans="2:17" x14ac:dyDescent="0.55000000000000004">
      <c r="B32" s="182"/>
      <c r="C32" s="183"/>
      <c r="D32" s="183"/>
      <c r="E32" s="183"/>
      <c r="F32" s="183"/>
      <c r="G32" s="183"/>
      <c r="H32" s="183"/>
      <c r="I32" s="184"/>
      <c r="M32" s="5"/>
    </row>
    <row r="33" spans="2:9" x14ac:dyDescent="0.55000000000000004">
      <c r="B33" s="182"/>
      <c r="C33" s="183"/>
      <c r="D33" s="183"/>
      <c r="E33" s="183"/>
      <c r="F33" s="183"/>
      <c r="G33" s="183"/>
      <c r="H33" s="183"/>
      <c r="I33" s="184"/>
    </row>
    <row r="34" spans="2:9" x14ac:dyDescent="0.55000000000000004">
      <c r="B34" s="182"/>
      <c r="C34" s="183"/>
      <c r="D34" s="183"/>
      <c r="E34" s="183"/>
      <c r="F34" s="183"/>
      <c r="G34" s="183"/>
      <c r="H34" s="183"/>
      <c r="I34" s="184"/>
    </row>
    <row r="35" spans="2:9" x14ac:dyDescent="0.55000000000000004">
      <c r="B35" s="182"/>
      <c r="C35" s="183"/>
      <c r="D35" s="183"/>
      <c r="E35" s="183"/>
      <c r="F35" s="183"/>
      <c r="G35" s="183"/>
      <c r="H35" s="183"/>
      <c r="I35" s="184"/>
    </row>
    <row r="36" spans="2:9" x14ac:dyDescent="0.55000000000000004">
      <c r="B36" s="182"/>
      <c r="C36" s="183"/>
      <c r="D36" s="183"/>
      <c r="E36" s="183"/>
      <c r="F36" s="183"/>
      <c r="G36" s="183"/>
      <c r="H36" s="183"/>
      <c r="I36" s="184"/>
    </row>
    <row r="37" spans="2:9" x14ac:dyDescent="0.55000000000000004">
      <c r="B37" s="182"/>
      <c r="C37" s="183"/>
      <c r="D37" s="183"/>
      <c r="E37" s="183"/>
      <c r="F37" s="183"/>
      <c r="G37" s="183"/>
      <c r="H37" s="183"/>
      <c r="I37" s="184"/>
    </row>
    <row r="38" spans="2:9" x14ac:dyDescent="0.55000000000000004">
      <c r="B38" s="185"/>
      <c r="C38" s="186"/>
      <c r="D38" s="186"/>
      <c r="E38" s="186"/>
      <c r="F38" s="186"/>
      <c r="G38" s="186"/>
      <c r="H38" s="186"/>
      <c r="I38" s="187"/>
    </row>
    <row r="40" spans="2:9" x14ac:dyDescent="0.55000000000000004">
      <c r="B40" s="7" t="s">
        <v>103</v>
      </c>
    </row>
    <row r="41" spans="2:9" ht="15" customHeight="1" x14ac:dyDescent="0.55000000000000004">
      <c r="B41" s="159" t="str">
        <f>CONCATENATE(IF(B90="","",B90&amp;CHAR(10)&amp;CHAR(10)),IF(B23="","","- "&amp;B23&amp;CHAR(10)&amp;CHAR(10)))</f>
        <v/>
      </c>
      <c r="C41" s="160"/>
      <c r="D41" s="160"/>
      <c r="E41" s="160"/>
      <c r="F41" s="160"/>
      <c r="G41" s="160"/>
      <c r="H41" s="160"/>
      <c r="I41" s="161"/>
    </row>
    <row r="42" spans="2:9" x14ac:dyDescent="0.55000000000000004">
      <c r="B42" s="162"/>
      <c r="C42" s="163"/>
      <c r="D42" s="163"/>
      <c r="E42" s="163"/>
      <c r="F42" s="163"/>
      <c r="G42" s="163"/>
      <c r="H42" s="163"/>
      <c r="I42" s="164"/>
    </row>
    <row r="43" spans="2:9" x14ac:dyDescent="0.55000000000000004">
      <c r="B43" s="162"/>
      <c r="C43" s="163"/>
      <c r="D43" s="163"/>
      <c r="E43" s="163"/>
      <c r="F43" s="163"/>
      <c r="G43" s="163"/>
      <c r="H43" s="163"/>
      <c r="I43" s="164"/>
    </row>
    <row r="44" spans="2:9" x14ac:dyDescent="0.55000000000000004">
      <c r="B44" s="162"/>
      <c r="C44" s="163"/>
      <c r="D44" s="163"/>
      <c r="E44" s="163"/>
      <c r="F44" s="163"/>
      <c r="G44" s="163"/>
      <c r="H44" s="163"/>
      <c r="I44" s="164"/>
    </row>
    <row r="45" spans="2:9" x14ac:dyDescent="0.55000000000000004">
      <c r="B45" s="162"/>
      <c r="C45" s="163"/>
      <c r="D45" s="163"/>
      <c r="E45" s="163"/>
      <c r="F45" s="163"/>
      <c r="G45" s="163"/>
      <c r="H45" s="163"/>
      <c r="I45" s="164"/>
    </row>
    <row r="46" spans="2:9" x14ac:dyDescent="0.55000000000000004">
      <c r="B46" s="162"/>
      <c r="C46" s="163"/>
      <c r="D46" s="163"/>
      <c r="E46" s="163"/>
      <c r="F46" s="163"/>
      <c r="G46" s="163"/>
      <c r="H46" s="163"/>
      <c r="I46" s="164"/>
    </row>
    <row r="47" spans="2:9" x14ac:dyDescent="0.55000000000000004">
      <c r="B47" s="162"/>
      <c r="C47" s="163"/>
      <c r="D47" s="163"/>
      <c r="E47" s="163"/>
      <c r="F47" s="163"/>
      <c r="G47" s="163"/>
      <c r="H47" s="163"/>
      <c r="I47" s="164"/>
    </row>
    <row r="48" spans="2:9" x14ac:dyDescent="0.55000000000000004">
      <c r="B48" s="162"/>
      <c r="C48" s="163"/>
      <c r="D48" s="163"/>
      <c r="E48" s="163"/>
      <c r="F48" s="163"/>
      <c r="G48" s="163"/>
      <c r="H48" s="163"/>
      <c r="I48" s="164"/>
    </row>
    <row r="49" spans="2:12" x14ac:dyDescent="0.55000000000000004">
      <c r="B49" s="162"/>
      <c r="C49" s="163"/>
      <c r="D49" s="163"/>
      <c r="E49" s="163"/>
      <c r="F49" s="163"/>
      <c r="G49" s="163"/>
      <c r="H49" s="163"/>
      <c r="I49" s="164"/>
    </row>
    <row r="50" spans="2:12" x14ac:dyDescent="0.55000000000000004">
      <c r="B50" s="162"/>
      <c r="C50" s="163"/>
      <c r="D50" s="163"/>
      <c r="E50" s="163"/>
      <c r="F50" s="163"/>
      <c r="G50" s="163"/>
      <c r="H50" s="163"/>
      <c r="I50" s="164"/>
    </row>
    <row r="51" spans="2:12" x14ac:dyDescent="0.55000000000000004">
      <c r="B51" s="162"/>
      <c r="C51" s="163"/>
      <c r="D51" s="163"/>
      <c r="E51" s="163"/>
      <c r="F51" s="163"/>
      <c r="G51" s="163"/>
      <c r="H51" s="163"/>
      <c r="I51" s="164"/>
    </row>
    <row r="52" spans="2:12" x14ac:dyDescent="0.55000000000000004">
      <c r="B52" s="162"/>
      <c r="C52" s="163"/>
      <c r="D52" s="163"/>
      <c r="E52" s="163"/>
      <c r="F52" s="163"/>
      <c r="G52" s="163"/>
      <c r="H52" s="163"/>
      <c r="I52" s="164"/>
    </row>
    <row r="53" spans="2:12" x14ac:dyDescent="0.55000000000000004">
      <c r="B53" s="162"/>
      <c r="C53" s="163"/>
      <c r="D53" s="163"/>
      <c r="E53" s="163"/>
      <c r="F53" s="163"/>
      <c r="G53" s="163"/>
      <c r="H53" s="163"/>
      <c r="I53" s="164"/>
    </row>
    <row r="54" spans="2:12" x14ac:dyDescent="0.55000000000000004">
      <c r="B54" s="162"/>
      <c r="C54" s="163"/>
      <c r="D54" s="163"/>
      <c r="E54" s="163"/>
      <c r="F54" s="163"/>
      <c r="G54" s="163"/>
      <c r="H54" s="163"/>
      <c r="I54" s="164"/>
    </row>
    <row r="55" spans="2:12" x14ac:dyDescent="0.55000000000000004">
      <c r="B55" s="165"/>
      <c r="C55" s="166"/>
      <c r="D55" s="166"/>
      <c r="E55" s="166"/>
      <c r="F55" s="166"/>
      <c r="G55" s="166"/>
      <c r="H55" s="166"/>
      <c r="I55" s="167"/>
    </row>
    <row r="56" spans="2:12" x14ac:dyDescent="0.55000000000000004">
      <c r="B56" s="103"/>
      <c r="C56" s="103"/>
      <c r="D56" s="103"/>
      <c r="E56" s="103"/>
      <c r="F56" s="103"/>
      <c r="G56" s="103"/>
      <c r="H56" s="103"/>
      <c r="I56" s="103"/>
    </row>
    <row r="57" spans="2:12" x14ac:dyDescent="0.55000000000000004">
      <c r="B57" s="104" t="s">
        <v>112</v>
      </c>
      <c r="C57" s="103"/>
      <c r="D57" s="103"/>
      <c r="E57" s="103"/>
      <c r="F57" s="103"/>
      <c r="G57" s="103"/>
      <c r="H57" s="103"/>
      <c r="I57" s="103"/>
    </row>
    <row r="59" spans="2:12" x14ac:dyDescent="0.55000000000000004">
      <c r="B59" s="42" t="str">
        <f>'1'!B59</f>
        <v>Form template approved by Toxicology Technical Leader Wayne Lewallen on 11/14/2019.</v>
      </c>
    </row>
    <row r="60" spans="2:12" x14ac:dyDescent="0.55000000000000004">
      <c r="B60" s="42"/>
    </row>
    <row r="61" spans="2:12" x14ac:dyDescent="0.55000000000000004">
      <c r="B61" s="42"/>
      <c r="L61" s="119"/>
    </row>
    <row r="62" spans="2:12" x14ac:dyDescent="0.55000000000000004">
      <c r="B62" s="42"/>
      <c r="I62" s="8"/>
      <c r="L62" s="119" t="s">
        <v>118</v>
      </c>
    </row>
    <row r="63" spans="2:12" x14ac:dyDescent="0.55000000000000004">
      <c r="I63" s="131"/>
    </row>
    <row r="64" spans="2:12" x14ac:dyDescent="0.55000000000000004">
      <c r="I64" s="7"/>
    </row>
    <row r="65" spans="1:7" hidden="1" x14ac:dyDescent="0.55000000000000004">
      <c r="B65" s="44" t="s">
        <v>29</v>
      </c>
    </row>
    <row r="66" spans="1:7" hidden="1" x14ac:dyDescent="0.55000000000000004">
      <c r="B66" s="21" t="s">
        <v>41</v>
      </c>
      <c r="C66" s="46" t="s">
        <v>3</v>
      </c>
      <c r="D66" s="45"/>
    </row>
    <row r="67" spans="1:7" hidden="1" x14ac:dyDescent="0.55000000000000004">
      <c r="B67" s="47">
        <f>C11</f>
        <v>0</v>
      </c>
      <c r="C67" s="9" t="e">
        <f>ABS(C11-D$72)</f>
        <v>#DIV/0!</v>
      </c>
      <c r="D67" s="16" t="str">
        <f>IFERROR(C67/$D$72,"")</f>
        <v/>
      </c>
    </row>
    <row r="68" spans="1:7" hidden="1" x14ac:dyDescent="0.55000000000000004">
      <c r="B68" s="47">
        <f>C12</f>
        <v>0</v>
      </c>
      <c r="C68" s="10" t="e">
        <f>ABS(C12-D$72)</f>
        <v>#DIV/0!</v>
      </c>
      <c r="D68" s="16" t="str">
        <f t="shared" ref="D68:D70" si="0">IFERROR(C68/$D$72,"")</f>
        <v/>
      </c>
    </row>
    <row r="69" spans="1:7" hidden="1" x14ac:dyDescent="0.55000000000000004">
      <c r="B69" s="47">
        <f>C13</f>
        <v>0</v>
      </c>
      <c r="C69" s="10" t="e">
        <f>ABS(C13-D$72)</f>
        <v>#DIV/0!</v>
      </c>
      <c r="D69" s="16" t="str">
        <f t="shared" si="0"/>
        <v/>
      </c>
    </row>
    <row r="70" spans="1:7" hidden="1" x14ac:dyDescent="0.55000000000000004">
      <c r="B70" s="47">
        <f>C14</f>
        <v>0</v>
      </c>
      <c r="C70" s="10" t="e">
        <f>ABS(C14-D$72)</f>
        <v>#DIV/0!</v>
      </c>
      <c r="D70" s="16" t="str">
        <f t="shared" si="0"/>
        <v/>
      </c>
    </row>
    <row r="71" spans="1:7" hidden="1" x14ac:dyDescent="0.55000000000000004">
      <c r="F71" s="38" t="s">
        <v>77</v>
      </c>
    </row>
    <row r="72" spans="1:7" hidden="1" x14ac:dyDescent="0.55000000000000004">
      <c r="C72" s="38" t="s">
        <v>0</v>
      </c>
      <c r="D72" s="6" t="e">
        <f>AVERAGE(C11:C14)</f>
        <v>#DIV/0!</v>
      </c>
      <c r="E72" s="38" t="s">
        <v>10</v>
      </c>
      <c r="F72" s="37" t="e">
        <f>D72/1.18</f>
        <v>#DIV/0!</v>
      </c>
      <c r="G72" s="38" t="s">
        <v>10</v>
      </c>
    </row>
    <row r="73" spans="1:7" hidden="1" x14ac:dyDescent="0.55000000000000004">
      <c r="C73" s="55" t="s">
        <v>4</v>
      </c>
      <c r="D73" s="3" t="e">
        <f>TEXT(INT(D72*100)/100,"0.00")</f>
        <v>#DIV/0!</v>
      </c>
      <c r="E73" s="38" t="s">
        <v>10</v>
      </c>
      <c r="F73" s="3" t="e">
        <f>TEXT(INT(F72*100)/100,"0.00")</f>
        <v>#DIV/0!</v>
      </c>
      <c r="G73" s="38" t="s">
        <v>10</v>
      </c>
    </row>
    <row r="74" spans="1:7" hidden="1" x14ac:dyDescent="0.55000000000000004">
      <c r="C74" s="8" t="s">
        <v>1</v>
      </c>
      <c r="D74" s="4" t="str">
        <f>IF(MIN(C11:C14)&lt;0.01,"0.00",D73)</f>
        <v>0.00</v>
      </c>
      <c r="E74" s="38" t="s">
        <v>10</v>
      </c>
      <c r="F74" s="4" t="str">
        <f>IF(MIN(C11:C14)&lt;0.01,"0.00",F73)</f>
        <v>0.00</v>
      </c>
      <c r="G74" s="38" t="s">
        <v>10</v>
      </c>
    </row>
    <row r="75" spans="1:7" hidden="1" x14ac:dyDescent="0.55000000000000004"/>
    <row r="76" spans="1:7" hidden="1" x14ac:dyDescent="0.55000000000000004">
      <c r="C76" s="174" t="s">
        <v>2</v>
      </c>
      <c r="D76" s="56">
        <f>VLOOKUP(C9,Ranges!G9:H12,2)</f>
        <v>0.04</v>
      </c>
    </row>
    <row r="77" spans="1:7" hidden="1" x14ac:dyDescent="0.55000000000000004">
      <c r="B77" s="58"/>
      <c r="C77" s="175"/>
      <c r="D77" s="57" t="e">
        <f>D76*D72</f>
        <v>#DIV/0!</v>
      </c>
      <c r="F77" s="1"/>
    </row>
    <row r="78" spans="1:7" hidden="1" x14ac:dyDescent="0.55000000000000004">
      <c r="B78" s="58"/>
      <c r="C78" s="65"/>
      <c r="D78" s="66"/>
      <c r="F78" s="1"/>
    </row>
    <row r="79" spans="1:7" hidden="1" x14ac:dyDescent="0.55000000000000004">
      <c r="B79" s="11" t="s">
        <v>76</v>
      </c>
      <c r="C79" s="11"/>
    </row>
    <row r="80" spans="1:7" hidden="1" x14ac:dyDescent="0.55000000000000004">
      <c r="A80" s="64"/>
      <c r="B80" s="38" t="s">
        <v>78</v>
      </c>
      <c r="C80" s="63" t="str">
        <f>IF(OR(SUM(J11:J14)&gt;0,MAX(D67:D70)&gt;D76,C8="serum"),"",IF(D74="0.00","",CONCATENATE("The measured ",C8," acetone concentration is ",TEXT(TRUNC(D72,3),"0.000")," +/- ",IF(INT(D72*D76*10000)&lt;5,"0.001",TEXT(D72*D76,"0.000"))," grams per 100 milliliters, at a coverage probability of 99.7%.  ",CHAR(10),CHAR(10))))</f>
        <v/>
      </c>
    </row>
    <row r="81" spans="1:9" hidden="1" x14ac:dyDescent="0.55000000000000004">
      <c r="A81" s="64"/>
      <c r="B81" s="38" t="s">
        <v>79</v>
      </c>
      <c r="C81" s="63" t="str">
        <f>CONCATENATE("The ",C8," alcohol concentration is 0.00 grams of alcohol per 100 milliliters, as defined by NCGS 20-4.01 (1b).  ",IF(AND(B20="",E20="",C9&lt;&gt;"acetone"),C86,CHAR(10)&amp;CHAR(10)))</f>
        <v>The blood alcohol concentration is 0.00 grams of alcohol per 100 milliliters, as defined by NCGS 20-4.01 (1b).    (Analysis performed using HS-GC.)</v>
      </c>
    </row>
    <row r="82" spans="1:9" hidden="1" x14ac:dyDescent="0.55000000000000004">
      <c r="A82" s="64"/>
      <c r="B82" s="38" t="s">
        <v>80</v>
      </c>
      <c r="C82" s="63" t="str">
        <f>IFERROR(IF(AND(SUM(J11:J14)=0,MAX(D67:D70)&gt;D76),"",IF(C8="serum",CONCATENATE("The blood ",C9," concentration is ",TEXT(F74,"0.00")," grams of alcohol per 100 milliliters, as defined by NCGS 20-4.01 (1b).  The reported blood alcohol concentration is a calculated value resulting from a converted serum alcohol concentration.  The measured serum ",C9," concentration is ",TEXT(TRUNC(D72,3),"0.000")," +/- ",IF(INT(D72*D76*10000)&lt;5,"0.001",TEXT(D72*D76,"0.000"))," grams of alcohol per 100 milliliters, at a coverage probability of 99.7%.",IF(AND(B20="",E20=""),C86,CHAR(10)&amp;CHAR(10))),"")),"")</f>
        <v/>
      </c>
    </row>
    <row r="83" spans="1:9" hidden="1" x14ac:dyDescent="0.55000000000000004">
      <c r="A83" s="64"/>
      <c r="B83" s="38" t="s">
        <v>81</v>
      </c>
      <c r="C83" s="63" t="str">
        <f>IFERROR(IF(AND(SUM(J11:J14)=0,MAX(D67:D70)&gt;D76,SUM(K11:K14)=4,M30&lt;&gt;""),CONCATENATE("The ",C8," ",C9," concentration is ",TEXT(INT(M30*100)/100,"0.00")," grams of alcohol per 100 milliliters, as defined by NCGS 20-4.01 (1b)."),IF(AND(SUM(J11:J14)=0,MAX(D67:D70)&gt;D76),"",CONCATENATE("The ",C8," ",C9," concentration is ",TEXT(D74,"0.00")," grams of alcohol per 100 milliliters, as defined by NCGS 20-4.01 (1b).","  The measured ",C8," ",C9," concentration is ",TEXT(TRUNC(D72,3),"0.000")," +/- ",IF(INT(D72*D76*10000)&lt;5,"0.001",TEXT(D72*D76,"0.000"))," grams of alcohol per 100 milliliters, at a coverage probability of 99.7%.  ",IF(AND(B20="",E20=""),C86,CHAR(10)&amp;CHAR(10))))),"")</f>
        <v/>
      </c>
    </row>
    <row r="84" spans="1:9" hidden="1" x14ac:dyDescent="0.55000000000000004">
      <c r="A84" s="64"/>
      <c r="B84" s="38" t="s">
        <v>83</v>
      </c>
      <c r="C84" s="63" t="str">
        <f>CONCATENATE("Analysis confirmed the presence of the following substance: ",B20,".  ",CHAR(10),CHAR(10))</f>
        <v xml:space="preserve">Analysis confirmed the presence of the following substance: .  
</v>
      </c>
    </row>
    <row r="85" spans="1:9" hidden="1" x14ac:dyDescent="0.55000000000000004">
      <c r="A85" s="64"/>
      <c r="B85" s="67" t="s">
        <v>84</v>
      </c>
      <c r="C85" s="54" t="str">
        <f>CONCATENATE("Analysis did not confirm the presence of the following: ",E20,".  ",CHAR(10),CHAR(10))</f>
        <v xml:space="preserve">Analysis did not confirm the presence of the following: .  
</v>
      </c>
    </row>
    <row r="86" spans="1:9" hidden="1" x14ac:dyDescent="0.55000000000000004">
      <c r="A86" s="64"/>
      <c r="B86" s="78" t="s">
        <v>90</v>
      </c>
      <c r="C86" s="101" t="s">
        <v>111</v>
      </c>
    </row>
    <row r="87" spans="1:9" hidden="1" x14ac:dyDescent="0.55000000000000004"/>
    <row r="88" spans="1:9" hidden="1" x14ac:dyDescent="0.55000000000000004"/>
    <row r="89" spans="1:9" hidden="1" x14ac:dyDescent="0.55000000000000004">
      <c r="B89" s="38" t="s">
        <v>100</v>
      </c>
      <c r="E89" s="90"/>
    </row>
    <row r="90" spans="1:9" hidden="1" x14ac:dyDescent="0.55000000000000004">
      <c r="B90" s="159" t="str">
        <f>CONCATENATE(IF(AND(C8&lt;&gt;"serum",C9="acetone"),"- "&amp;C80,""),IF(OR(C17="x",AND(C9&lt;&gt;"acetone",SUM(J11:J14)&gt;0)),"- "&amp;C81,""),IF(AND(SUM(K11:K14)&gt;1,C8&lt;&gt;"serum",C9&lt;&gt;"acetone",C17&lt;&gt;"x",SUM(J11:J14)=0),"- "&amp;C83,""),IF(AND(C8="serum",C17&lt;&gt;"x",SUM(J11:J14)=0),"- "&amp;C82,""),IF(B20&lt;&gt;"","- "&amp;C84,""),IF(E20&lt;&gt;"","- "&amp;C85,""),IF(OR(B20&lt;&gt;"",E20&lt;&gt;"",AND(C9="acetone",C8&lt;&gt;"serum")),C86,""))</f>
        <v/>
      </c>
      <c r="C90" s="160"/>
      <c r="D90" s="160"/>
      <c r="E90" s="160"/>
      <c r="F90" s="160"/>
      <c r="G90" s="160"/>
      <c r="H90" s="160"/>
      <c r="I90" s="161"/>
    </row>
    <row r="91" spans="1:9" hidden="1" x14ac:dyDescent="0.55000000000000004">
      <c r="B91" s="162"/>
      <c r="C91" s="163"/>
      <c r="D91" s="163"/>
      <c r="E91" s="163"/>
      <c r="F91" s="163"/>
      <c r="G91" s="163"/>
      <c r="H91" s="163"/>
      <c r="I91" s="164"/>
    </row>
    <row r="92" spans="1:9" hidden="1" x14ac:dyDescent="0.55000000000000004">
      <c r="B92" s="162"/>
      <c r="C92" s="163"/>
      <c r="D92" s="163"/>
      <c r="E92" s="163"/>
      <c r="F92" s="163"/>
      <c r="G92" s="163"/>
      <c r="H92" s="163"/>
      <c r="I92" s="164"/>
    </row>
    <row r="93" spans="1:9" hidden="1" x14ac:dyDescent="0.55000000000000004">
      <c r="B93" s="162"/>
      <c r="C93" s="163"/>
      <c r="D93" s="163"/>
      <c r="E93" s="163"/>
      <c r="F93" s="163"/>
      <c r="G93" s="163"/>
      <c r="H93" s="163"/>
      <c r="I93" s="164"/>
    </row>
    <row r="94" spans="1:9" hidden="1" x14ac:dyDescent="0.55000000000000004">
      <c r="B94" s="162"/>
      <c r="C94" s="163"/>
      <c r="D94" s="163"/>
      <c r="E94" s="163"/>
      <c r="F94" s="163"/>
      <c r="G94" s="163"/>
      <c r="H94" s="163"/>
      <c r="I94" s="164"/>
    </row>
    <row r="95" spans="1:9" hidden="1" x14ac:dyDescent="0.55000000000000004">
      <c r="B95" s="162"/>
      <c r="C95" s="163"/>
      <c r="D95" s="163"/>
      <c r="E95" s="163"/>
      <c r="F95" s="163"/>
      <c r="G95" s="163"/>
      <c r="H95" s="163"/>
      <c r="I95" s="164"/>
    </row>
    <row r="96" spans="1:9" hidden="1" x14ac:dyDescent="0.55000000000000004">
      <c r="B96" s="162"/>
      <c r="C96" s="163"/>
      <c r="D96" s="163"/>
      <c r="E96" s="163"/>
      <c r="F96" s="163"/>
      <c r="G96" s="163"/>
      <c r="H96" s="163"/>
      <c r="I96" s="164"/>
    </row>
    <row r="97" spans="2:9" hidden="1" x14ac:dyDescent="0.55000000000000004">
      <c r="B97" s="162"/>
      <c r="C97" s="163"/>
      <c r="D97" s="163"/>
      <c r="E97" s="163"/>
      <c r="F97" s="163"/>
      <c r="G97" s="163"/>
      <c r="H97" s="163"/>
      <c r="I97" s="164"/>
    </row>
    <row r="98" spans="2:9" hidden="1" x14ac:dyDescent="0.55000000000000004">
      <c r="B98" s="162"/>
      <c r="C98" s="163"/>
      <c r="D98" s="163"/>
      <c r="E98" s="163"/>
      <c r="F98" s="163"/>
      <c r="G98" s="163"/>
      <c r="H98" s="163"/>
      <c r="I98" s="164"/>
    </row>
    <row r="99" spans="2:9" hidden="1" x14ac:dyDescent="0.55000000000000004">
      <c r="B99" s="165"/>
      <c r="C99" s="166"/>
      <c r="D99" s="166"/>
      <c r="E99" s="166"/>
      <c r="F99" s="166"/>
      <c r="G99" s="166"/>
      <c r="H99" s="166"/>
      <c r="I99" s="167"/>
    </row>
    <row r="100" spans="2:9" hidden="1" x14ac:dyDescent="0.55000000000000004"/>
  </sheetData>
  <sheetProtection algorithmName="SHA-512" hashValue="k6GFaVT01TYPgScYW6s8Y3koPrbE++McrKWT8yYr4QG/dabNaQz2qQ8eeBGf8jyfRvfDUW78atPPlEU/SRe+qQ==" saltValue="jyKKLlTqURU2RbI5iKOn+Q==" spinCount="100000" sheet="1" objects="1" scenarios="1"/>
  <mergeCells count="29">
    <mergeCell ref="B1:F1"/>
    <mergeCell ref="E4:F4"/>
    <mergeCell ref="E5:F5"/>
    <mergeCell ref="N7:P7"/>
    <mergeCell ref="F8:F16"/>
    <mergeCell ref="G8:I8"/>
    <mergeCell ref="N8:P8"/>
    <mergeCell ref="G9:I9"/>
    <mergeCell ref="G10:I10"/>
    <mergeCell ref="G11:I11"/>
    <mergeCell ref="B27:I27"/>
    <mergeCell ref="P11:P22"/>
    <mergeCell ref="G12:I12"/>
    <mergeCell ref="G13:I13"/>
    <mergeCell ref="G14:I14"/>
    <mergeCell ref="G15:I15"/>
    <mergeCell ref="G16:I16"/>
    <mergeCell ref="E19:H19"/>
    <mergeCell ref="B20:C20"/>
    <mergeCell ref="E20:H20"/>
    <mergeCell ref="B23:I24"/>
    <mergeCell ref="N23:P23"/>
    <mergeCell ref="O25:P26"/>
    <mergeCell ref="N28:P28"/>
    <mergeCell ref="B30:I38"/>
    <mergeCell ref="B41:I55"/>
    <mergeCell ref="C76:C77"/>
    <mergeCell ref="B90:I99"/>
    <mergeCell ref="N30:P31"/>
  </mergeCells>
  <conditionalFormatting sqref="C67:C70">
    <cfRule type="expression" dxfId="379" priority="8">
      <formula>ABS(C11-$D$72)&gt;$D$77</formula>
    </cfRule>
  </conditionalFormatting>
  <conditionalFormatting sqref="B26">
    <cfRule type="expression" dxfId="378" priority="9">
      <formula>B27=""</formula>
    </cfRule>
  </conditionalFormatting>
  <conditionalFormatting sqref="B4">
    <cfRule type="expression" dxfId="377" priority="7">
      <formula>$B$5=""</formula>
    </cfRule>
  </conditionalFormatting>
  <conditionalFormatting sqref="C4">
    <cfRule type="expression" dxfId="376" priority="6">
      <formula>$C$5=""</formula>
    </cfRule>
  </conditionalFormatting>
  <conditionalFormatting sqref="E4:F4">
    <cfRule type="expression" dxfId="375" priority="5">
      <formula>$E$5=""</formula>
    </cfRule>
  </conditionalFormatting>
  <conditionalFormatting sqref="H4">
    <cfRule type="expression" dxfId="374" priority="4">
      <formula>$H$5=""</formula>
    </cfRule>
  </conditionalFormatting>
  <conditionalFormatting sqref="C8">
    <cfRule type="expression" dxfId="373" priority="3">
      <formula>$C$8&lt;&gt;"blood"</formula>
    </cfRule>
  </conditionalFormatting>
  <conditionalFormatting sqref="C9">
    <cfRule type="expression" dxfId="372" priority="2">
      <formula>$C$9&lt;&gt;"ethanol"</formula>
    </cfRule>
  </conditionalFormatting>
  <conditionalFormatting sqref="M30">
    <cfRule type="expression" dxfId="371" priority="1">
      <formula>N30&lt;&gt;""</formula>
    </cfRule>
  </conditionalFormatting>
  <conditionalFormatting sqref="G9:G12">
    <cfRule type="expression" dxfId="370" priority="115">
      <formula>AND(SUM(J$11:J$14)=0,D67&gt;$D$76)</formula>
    </cfRule>
  </conditionalFormatting>
  <dataValidations count="8">
    <dataValidation type="list" allowBlank="1" showInputMessage="1" showErrorMessage="1" sqref="C17" xr:uid="{00000000-0002-0000-1C00-000000000000}">
      <formula1>applies</formula1>
    </dataValidation>
    <dataValidation type="list" errorStyle="warning" allowBlank="1" showInputMessage="1" showErrorMessage="1" errorTitle="custom entry" error="You have entered a selection not in the drop-down list.  " sqref="B20:C20" xr:uid="{00000000-0002-0000-1C00-000001000000}">
      <formula1>othervolid</formula1>
    </dataValidation>
    <dataValidation type="list" errorStyle="warning" allowBlank="1" showInputMessage="1" showErrorMessage="1" errorTitle="Custom Entry" error="You have entered a name not in the drop-down list." sqref="H5" xr:uid="{00000000-0002-0000-1C00-000002000000}">
      <formula1>analyst_list</formula1>
    </dataValidation>
    <dataValidation type="list" allowBlank="1" showInputMessage="1" showErrorMessage="1" sqref="C8" xr:uid="{00000000-0002-0000-1C00-000003000000}">
      <formula1>matrix_list</formula1>
    </dataValidation>
    <dataValidation type="list" errorStyle="warning" allowBlank="1" showErrorMessage="1" errorTitle="Custom entry" error="You have customized this field." sqref="B23:I24" xr:uid="{00000000-0002-0000-1C00-000004000000}">
      <formula1>statements</formula1>
    </dataValidation>
    <dataValidation type="list" errorStyle="warning" allowBlank="1" showInputMessage="1" showErrorMessage="1" errorTitle="Custom Entry" error="You have entered a selection not in the drop-down list.  " sqref="E20" xr:uid="{00000000-0002-0000-1C00-000005000000}">
      <formula1>othervolid</formula1>
    </dataValidation>
    <dataValidation type="textLength" errorStyle="warning" operator="equal" allowBlank="1" showInputMessage="1" showErrorMessage="1" errorTitle="Case Number Length Error?" error="The length of the case number should be 10 characters." sqref="B5" xr:uid="{00000000-0002-0000-1C00-000006000000}">
      <formula1>10</formula1>
    </dataValidation>
    <dataValidation type="list" errorStyle="warning" allowBlank="1" showErrorMessage="1" errorTitle="Custom entry" error="You have customized this field." sqref="B27:I27" xr:uid="{00000000-0002-0000-1C00-000007000000}">
      <formula1>dispositions</formula1>
    </dataValidation>
  </dataValidations>
  <pageMargins left="0.7" right="0.7" top="0.75" bottom="0.75" header="0.3" footer="0.3"/>
  <pageSetup scale="68" orientation="portrait" horizontalDpi="300" verticalDpi="300" r:id="rId1"/>
  <ignoredErrors>
    <ignoredError sqref="E5 H5 B5:C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8" r:id="rId4" name="Button 2">
              <controlPr defaultSize="0" print="0" autoFill="0" autoPict="0" macro="[0]!ThisWorkbook.GeneratePDF">
                <anchor moveWithCells="1">
                  <from>
                    <xdr:col>8</xdr:col>
                    <xdr:colOff>1123950</xdr:colOff>
                    <xdr:row>3</xdr:row>
                    <xdr:rowOff>11430</xdr:rowOff>
                  </from>
                  <to>
                    <xdr:col>11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C00-000008000000}">
          <x14:formula1>
            <xm:f>Ranges!$G$9:$G$12</xm:f>
          </x14:formula1>
          <xm:sqref>C9</xm:sqref>
        </x14:dataValidation>
        <x14:dataValidation type="date" errorStyle="information" operator="lessThan" allowBlank="1" showErrorMessage="1" errorTitle="Uncertainty Update Due" error="The uncertainty values used in this form are due to be updated.  Please ensure you are using the most recent form." xr:uid="{00000000-0002-0000-1C00-000009000000}">
          <x14:formula1>
            <xm:f>Ranges!G14+Ranges!G16</xm:f>
          </x14:formula1>
          <xm:sqref>E5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Q137"/>
  <sheetViews>
    <sheetView showGridLines="0" tabSelected="1" zoomScaleNormal="100" workbookViewId="0">
      <selection activeCell="E5" sqref="E5:F5"/>
    </sheetView>
  </sheetViews>
  <sheetFormatPr defaultRowHeight="14.4" x14ac:dyDescent="0.55000000000000004"/>
  <cols>
    <col min="1" max="1" width="1.83984375" style="38" customWidth="1"/>
    <col min="2" max="2" width="20.83984375" customWidth="1"/>
    <col min="3" max="3" width="12" bestFit="1" customWidth="1"/>
    <col min="4" max="4" width="11" customWidth="1"/>
    <col min="5" max="5" width="9.578125" customWidth="1"/>
    <col min="6" max="6" width="7.15625" customWidth="1"/>
    <col min="7" max="7" width="7.68359375" customWidth="1"/>
    <col min="8" max="8" width="25.68359375" customWidth="1"/>
    <col min="9" max="9" width="38.578125" style="38" customWidth="1"/>
    <col min="10" max="10" width="15.83984375" hidden="1" customWidth="1"/>
    <col min="11" max="11" width="22.41796875" hidden="1" customWidth="1"/>
    <col min="12" max="12" width="5" style="38" customWidth="1"/>
    <col min="13" max="13" width="7.41796875" customWidth="1"/>
    <col min="14" max="14" width="2.26171875" customWidth="1"/>
    <col min="15" max="15" width="2" customWidth="1"/>
    <col min="16" max="16" width="88.15625" customWidth="1"/>
  </cols>
  <sheetData>
    <row r="1" spans="2:17" s="38" customFormat="1" ht="15" customHeight="1" x14ac:dyDescent="0.55000000000000004">
      <c r="B1" s="132" t="s">
        <v>95</v>
      </c>
      <c r="C1" s="133"/>
      <c r="D1" s="133"/>
      <c r="E1" s="133"/>
      <c r="F1" s="133"/>
      <c r="G1" s="79"/>
      <c r="H1" s="79"/>
      <c r="I1" s="93" t="s">
        <v>121</v>
      </c>
      <c r="J1" s="44" t="s">
        <v>40</v>
      </c>
      <c r="K1" s="44" t="s">
        <v>40</v>
      </c>
      <c r="L1" s="44"/>
    </row>
    <row r="2" spans="2:17" s="38" customFormat="1" ht="15" customHeight="1" x14ac:dyDescent="0.55000000000000004">
      <c r="B2" s="80" t="s">
        <v>91</v>
      </c>
      <c r="C2" s="11"/>
      <c r="D2" s="11"/>
      <c r="E2" s="11"/>
      <c r="F2" s="11"/>
      <c r="G2" s="11"/>
      <c r="H2" s="11"/>
      <c r="I2" s="94" t="s">
        <v>125</v>
      </c>
      <c r="J2" s="44"/>
      <c r="K2" s="44"/>
      <c r="L2" s="44"/>
      <c r="N2" s="100"/>
    </row>
    <row r="3" spans="2:17" ht="15" customHeight="1" x14ac:dyDescent="0.55000000000000004">
      <c r="D3" s="41"/>
      <c r="E3" s="38"/>
      <c r="F3" s="38"/>
      <c r="J3" s="38"/>
      <c r="K3" s="38"/>
      <c r="O3" s="95" t="s">
        <v>88</v>
      </c>
    </row>
    <row r="4" spans="2:17" s="38" customFormat="1" ht="15" customHeight="1" x14ac:dyDescent="0.55000000000000004">
      <c r="B4" s="53" t="s">
        <v>37</v>
      </c>
      <c r="C4" s="53" t="s">
        <v>38</v>
      </c>
      <c r="E4" s="138" t="s">
        <v>94</v>
      </c>
      <c r="F4" s="138"/>
      <c r="H4" s="118" t="s">
        <v>44</v>
      </c>
      <c r="J4" s="92"/>
      <c r="O4" s="95"/>
      <c r="P4" s="110" t="s">
        <v>113</v>
      </c>
    </row>
    <row r="5" spans="2:17" s="38" customFormat="1" ht="15" customHeight="1" x14ac:dyDescent="0.55000000000000004">
      <c r="B5" s="120" t="str">
        <f>IF('Sample list'!B7="","",'Sample list'!B7)</f>
        <v/>
      </c>
      <c r="C5" s="120" t="str">
        <f>IF('Sample list'!C7="","",'Sample list'!C7)</f>
        <v/>
      </c>
      <c r="E5" s="136"/>
      <c r="F5" s="137"/>
      <c r="H5" s="83"/>
      <c r="O5" s="38" t="s">
        <v>88</v>
      </c>
      <c r="P5" s="37" t="str">
        <f>B41</f>
        <v/>
      </c>
    </row>
    <row r="6" spans="2:17" s="38" customFormat="1" ht="15" customHeight="1" x14ac:dyDescent="0.55000000000000004">
      <c r="G6"/>
      <c r="H6"/>
    </row>
    <row r="7" spans="2:17" ht="15" customHeight="1" thickBot="1" x14ac:dyDescent="0.6">
      <c r="C7" s="38"/>
      <c r="D7" s="38"/>
      <c r="E7" s="38"/>
      <c r="J7" s="38"/>
      <c r="K7" s="38"/>
      <c r="M7" s="38"/>
      <c r="N7" s="135" t="s">
        <v>96</v>
      </c>
      <c r="O7" s="135"/>
      <c r="P7" s="135"/>
      <c r="Q7" s="38"/>
    </row>
    <row r="8" spans="2:17" s="38" customFormat="1" ht="15" customHeight="1" x14ac:dyDescent="0.55000000000000004">
      <c r="B8" s="71" t="s">
        <v>92</v>
      </c>
      <c r="C8" s="81" t="s">
        <v>71</v>
      </c>
      <c r="F8" s="141" t="s">
        <v>86</v>
      </c>
      <c r="G8" s="139" t="str">
        <f>CONCATENATE("The measured ",C9," values are:")</f>
        <v>The measured ethanol values are:</v>
      </c>
      <c r="H8" s="140"/>
      <c r="I8" s="140"/>
      <c r="M8" s="64"/>
      <c r="N8" s="134" t="s">
        <v>97</v>
      </c>
      <c r="O8" s="134"/>
      <c r="P8" s="134"/>
      <c r="Q8" s="40"/>
    </row>
    <row r="9" spans="2:17" ht="15" customHeight="1" x14ac:dyDescent="0.55000000000000004">
      <c r="B9" s="72" t="s">
        <v>93</v>
      </c>
      <c r="C9" s="82" t="s">
        <v>5</v>
      </c>
      <c r="D9" s="38"/>
      <c r="E9" s="38"/>
      <c r="F9" s="141"/>
      <c r="G9" s="142" t="str">
        <f>IF(C11="","",IF(C11=0,"0.0000  g/dl",CONCATENATE(TEXT(C11,"0.0000"),"  g/dl",IF(AND(SUM(J$11:J$14)=0,D67&gt;$D$76),CONCATENATE("  (&gt;",$D$76*100,"% deviation from the average)"),""),IF(C11*10000-INT(C11*10000)&gt;0.0001,"    (THIS VALUE CONTAINS MORE DECIMAL PLACES THAN DISPLAYED)",""))))</f>
        <v/>
      </c>
      <c r="H9" s="143"/>
      <c r="I9" s="143"/>
      <c r="K9" s="38"/>
      <c r="M9" s="64"/>
      <c r="N9" s="105"/>
      <c r="O9" s="89"/>
      <c r="P9" s="106"/>
      <c r="Q9" s="40"/>
    </row>
    <row r="10" spans="2:17" ht="15" customHeight="1" x14ac:dyDescent="0.55000000000000004">
      <c r="B10" s="72"/>
      <c r="C10" s="73"/>
      <c r="D10" s="69"/>
      <c r="F10" s="141"/>
      <c r="G10" s="142" t="str">
        <f>IF(C12="","",IF(C12=0,"0.0000  g/dl",CONCATENATE(TEXT(C12,"0.0000"),"  g/dl",IF(AND(SUM(J$11:J$14)=0,D68&gt;$D$76),CONCATENATE("  (&gt;",$D$76*100,"% deviation from the average)"),""),IF(C12*10000-INT(C12*10000)&gt;0.0001,"    (THIS VALUE CONTAINS MORE DECIMAL PLACES THAN DISPLAYED)",""))))</f>
        <v/>
      </c>
      <c r="H10" s="143"/>
      <c r="I10" s="143"/>
      <c r="J10" s="38" t="s">
        <v>39</v>
      </c>
      <c r="K10" s="43" t="s">
        <v>75</v>
      </c>
      <c r="L10" s="43"/>
      <c r="M10" s="64"/>
      <c r="N10" s="7"/>
      <c r="O10" s="89" t="str">
        <f>"Item "&amp;C5&amp;":"</f>
        <v>Item :</v>
      </c>
      <c r="P10" s="89"/>
      <c r="Q10" s="40"/>
    </row>
    <row r="11" spans="2:17" ht="15" customHeight="1" x14ac:dyDescent="0.55000000000000004">
      <c r="B11" s="74" t="s">
        <v>74</v>
      </c>
      <c r="C11" s="84"/>
      <c r="D11" s="2" t="str">
        <f>IF(LEN(C11)&gt;6,"re-enter",IF(C11&gt;0.5,"HI cal",""))</f>
        <v/>
      </c>
      <c r="F11" s="141"/>
      <c r="G11" s="142" t="str">
        <f>IF(C13="","",IF(C13=0,"0.0000  g/dl",CONCATENATE(TEXT(C13,"0.0000"),"  g/dl",IF(AND(SUM(J$11:J$14)=0,D69&gt;$D$76),CONCATENATE("  (&gt;",$D$76*100,"% deviation from the average)"),""),IF(C13*10000-INT(C13*10000)&gt;0.0001,"    (THIS VALUE CONTAINS MORE DECIMAL PLACES THAN DISPLAYED)",""))))</f>
        <v/>
      </c>
      <c r="H11" s="143"/>
      <c r="I11" s="143"/>
      <c r="J11" s="54">
        <f>IF(C11="",0,IF(C11&lt;0.01,1,0))</f>
        <v>0</v>
      </c>
      <c r="K11" s="43">
        <f>IF(C11&lt;&gt;"",1,0)</f>
        <v>0</v>
      </c>
      <c r="L11" s="43"/>
      <c r="M11" s="64"/>
      <c r="N11" s="88"/>
      <c r="O11" s="91"/>
      <c r="P11" s="151" t="str">
        <f>CONCATENATE(IF(B90="","",B90&amp;CHAR(10)&amp;CHAR(10)),IF(B23="","","- "&amp;B23))</f>
        <v/>
      </c>
      <c r="Q11" s="40"/>
    </row>
    <row r="12" spans="2:17" ht="15" customHeight="1" x14ac:dyDescent="0.55000000000000004">
      <c r="B12" s="72"/>
      <c r="C12" s="84"/>
      <c r="D12" s="2" t="str">
        <f>IF(LEN(C12)&gt;6,"re-enter",IF(C12&gt;0.5,"HI cal",""))</f>
        <v/>
      </c>
      <c r="F12" s="141"/>
      <c r="G12" s="142" t="str">
        <f>IF(C14="","",IF(C14=0,"0.0000  g/dl",CONCATENATE(TEXT(C14,"0.0000"),"  g/dl",IF(AND(SUM(J$11:J$14)=0,D70&gt;$D$76),CONCATENATE("  (&gt;",$D$76*100,"% deviation from the average)"),""),IF(C14*10000-INT(C14*10000)&gt;0.0001,"    (THIS VALUE CONTAINS MORE DECIMAL PLACES THAN DISPLAYED)",""))))</f>
        <v/>
      </c>
      <c r="H12" s="143"/>
      <c r="I12" s="143"/>
      <c r="J12" s="54">
        <f>IF(C12="",0,IF(C12&lt;0.01,1,0))</f>
        <v>0</v>
      </c>
      <c r="K12" s="43">
        <f>IF(C12&lt;&gt;"",1,0)</f>
        <v>0</v>
      </c>
      <c r="L12" s="43"/>
      <c r="M12" s="64"/>
      <c r="N12" s="88"/>
      <c r="O12" s="88"/>
      <c r="P12" s="151"/>
      <c r="Q12" s="40"/>
    </row>
    <row r="13" spans="2:17" ht="15" customHeight="1" x14ac:dyDescent="0.55000000000000004">
      <c r="B13" s="72"/>
      <c r="C13" s="84"/>
      <c r="D13" s="2" t="str">
        <f>IF(LEN(C13)&gt;6,"re-enter",IF(C13&gt;0.5,"HI cal",""))</f>
        <v/>
      </c>
      <c r="F13" s="141"/>
      <c r="G13" s="139" t="str">
        <f>IF(MIN(C11:C14)&lt;0.01,"",CONCATENATE("The average of the four values is  ",TEXT(D72,"0.000000")," g/dl."))</f>
        <v/>
      </c>
      <c r="H13" s="140"/>
      <c r="I13" s="140"/>
      <c r="J13" s="54">
        <f>IF(C13="",0,IF(C13&lt;0.01,1,0))</f>
        <v>0</v>
      </c>
      <c r="K13" s="43">
        <f>IF(C13&lt;&gt;"",1,0)</f>
        <v>0</v>
      </c>
      <c r="L13" s="43"/>
      <c r="M13" s="64"/>
      <c r="N13" s="88"/>
      <c r="O13" s="88"/>
      <c r="P13" s="151"/>
      <c r="Q13" s="40"/>
    </row>
    <row r="14" spans="2:17" ht="15" customHeight="1" thickBot="1" x14ac:dyDescent="0.6">
      <c r="B14" s="75"/>
      <c r="C14" s="85"/>
      <c r="D14" s="2" t="str">
        <f>IF(LEN(C14)&gt;6,"re-enter",IF(C14&gt;0.5,"HI cal",""))</f>
        <v/>
      </c>
      <c r="F14" s="141"/>
      <c r="G14" s="144" t="str">
        <f>IF(MIN(C11:C14)&lt;0.01,"",CONCATENATE("The ",D76*100,"% uncertainty is +/- ", TEXT(D77,"0.0000000"), " g/dl, at a 99.73 % level of confidence (k=3)."))</f>
        <v/>
      </c>
      <c r="H14" s="145"/>
      <c r="I14" s="145"/>
      <c r="J14" s="54">
        <f>IF(C14="",0,IF(C14&lt;0.01,1,0))</f>
        <v>0</v>
      </c>
      <c r="K14" s="43">
        <f>IF(C14&lt;&gt;"",1,0)</f>
        <v>0</v>
      </c>
      <c r="L14" s="43"/>
      <c r="M14" s="64"/>
      <c r="N14" s="88"/>
      <c r="O14" s="88"/>
      <c r="P14" s="151"/>
      <c r="Q14" s="40"/>
    </row>
    <row r="15" spans="2:17" s="38" customFormat="1" x14ac:dyDescent="0.55000000000000004">
      <c r="B15" s="129"/>
      <c r="F15" s="141"/>
      <c r="G15" s="146" t="str">
        <f>IF(OR(MIN(C11:C14)&lt;0.01,SUM(K11:K14)&lt;&gt;4),"",IF(AND(MAX(D67:D70)&gt;D76,M30=""),"",IF(AND(MAX(D67:D70)&gt;D76,M30&lt;&gt;""),"The lowest value was used for reporting.",CONCATENATE("The ",IF(C8="serum","serum converted, ",""),"truncated average for reporting is ",IF(C8="serum",TEXT(F74,"0.00"),TEXT(D74,"0.00")),"  g/dl."))))</f>
        <v/>
      </c>
      <c r="H15" s="147"/>
      <c r="I15" s="147"/>
      <c r="J15" s="54"/>
      <c r="M15" s="64"/>
      <c r="N15" s="88"/>
      <c r="O15" s="91"/>
      <c r="P15" s="151"/>
      <c r="Q15" s="40"/>
    </row>
    <row r="16" spans="2:17" s="38" customFormat="1" x14ac:dyDescent="0.55000000000000004">
      <c r="B16" s="117"/>
      <c r="C16" s="70" t="str">
        <f>IF(AND(C9&lt;&gt;"acetone",C17="x",SUM(K11:K14)&gt;0,SUM(J11:J14)=0),"'No alcohol' selected below conflicts with entered results!","")</f>
        <v/>
      </c>
      <c r="F16" s="141"/>
      <c r="G16" s="144" t="str">
        <f>IF(C8="serum",CONCATENATE("The serum to whole blood conversion calculation is:  ",TEXT(D72,"0.000000")," g/dl / 1.18 = ",TEXT(F72,"0.000000")," g/dl."),"")</f>
        <v/>
      </c>
      <c r="H16" s="145"/>
      <c r="I16" s="145"/>
      <c r="J16" s="54"/>
      <c r="M16" s="64"/>
      <c r="N16" s="88"/>
      <c r="O16" s="7"/>
      <c r="P16" s="151"/>
      <c r="Q16" s="40"/>
    </row>
    <row r="17" spans="2:17" x14ac:dyDescent="0.55000000000000004">
      <c r="B17" s="68" t="s">
        <v>42</v>
      </c>
      <c r="C17" s="86"/>
      <c r="D17" s="60" t="s">
        <v>43</v>
      </c>
      <c r="F17" s="98"/>
      <c r="M17" s="64"/>
      <c r="N17" s="7"/>
      <c r="O17" s="7"/>
      <c r="P17" s="151"/>
      <c r="Q17" s="40"/>
    </row>
    <row r="18" spans="2:17" x14ac:dyDescent="0.55000000000000004">
      <c r="K18" s="38"/>
      <c r="M18" s="64"/>
      <c r="N18" s="7"/>
      <c r="O18" s="87"/>
      <c r="P18" s="151"/>
      <c r="Q18" s="40"/>
    </row>
    <row r="19" spans="2:17" s="38" customFormat="1" x14ac:dyDescent="0.55000000000000004">
      <c r="B19" s="59" t="s">
        <v>85</v>
      </c>
      <c r="C19" s="38" t="str">
        <f>IFERROR(IF(B20="","",IF(VLOOKUP(B20,othervolid,1)=B20,"","+")),"+")</f>
        <v/>
      </c>
      <c r="E19" s="148" t="s">
        <v>82</v>
      </c>
      <c r="F19" s="148"/>
      <c r="G19" s="148"/>
      <c r="H19" s="148"/>
      <c r="I19" s="38" t="str">
        <f>IFERROR(IF(E20="","",IF(VLOOKUP(E20,othervolid,1)=E20,"","+")),"+")</f>
        <v/>
      </c>
      <c r="M19" s="64"/>
      <c r="N19" s="7"/>
      <c r="O19" s="7"/>
      <c r="P19" s="151"/>
      <c r="Q19" s="40"/>
    </row>
    <row r="20" spans="2:17" ht="15" customHeight="1" x14ac:dyDescent="0.55000000000000004">
      <c r="B20" s="158"/>
      <c r="C20" s="158"/>
      <c r="D20" s="38"/>
      <c r="E20" s="171"/>
      <c r="F20" s="172"/>
      <c r="G20" s="172"/>
      <c r="H20" s="173"/>
      <c r="I20"/>
      <c r="M20" s="64"/>
      <c r="N20" s="88"/>
      <c r="O20" s="7"/>
      <c r="P20" s="151"/>
      <c r="Q20" s="40"/>
    </row>
    <row r="21" spans="2:17" x14ac:dyDescent="0.55000000000000004">
      <c r="D21" s="99" t="str">
        <f>IF(AND(B20=E20,B20&lt;&gt;""),"The two entries above conflict with eachother!","")</f>
        <v/>
      </c>
      <c r="I21"/>
      <c r="M21" s="64"/>
      <c r="N21" s="88"/>
      <c r="O21" s="7"/>
      <c r="P21" s="151"/>
      <c r="Q21" s="40"/>
    </row>
    <row r="22" spans="2:17" ht="15" customHeight="1" x14ac:dyDescent="0.55000000000000004">
      <c r="B22" s="38" t="s">
        <v>101</v>
      </c>
      <c r="C22" s="38"/>
      <c r="D22" s="38"/>
      <c r="E22" s="38" t="str">
        <f>IFERROR(IF(B23="","",IF(VLOOKUP(B23,statements_alpha,1)=B23,"","+")),"+")</f>
        <v/>
      </c>
      <c r="F22" s="39"/>
      <c r="G22" s="58"/>
      <c r="H22" s="58"/>
      <c r="I22" s="58"/>
      <c r="M22" s="64"/>
      <c r="N22" s="7"/>
      <c r="O22" s="7"/>
      <c r="P22" s="151"/>
      <c r="Q22" s="40"/>
    </row>
    <row r="23" spans="2:17" s="38" customFormat="1" ht="15" customHeight="1" x14ac:dyDescent="0.55000000000000004">
      <c r="B23" s="152"/>
      <c r="C23" s="153"/>
      <c r="D23" s="153"/>
      <c r="E23" s="153"/>
      <c r="F23" s="153"/>
      <c r="G23" s="153"/>
      <c r="H23" s="153"/>
      <c r="I23" s="154"/>
      <c r="M23" s="64"/>
      <c r="N23" s="149" t="s">
        <v>98</v>
      </c>
      <c r="O23" s="134"/>
      <c r="P23" s="150"/>
      <c r="Q23" s="40"/>
    </row>
    <row r="24" spans="2:17" s="38" customFormat="1" x14ac:dyDescent="0.55000000000000004">
      <c r="B24" s="155"/>
      <c r="C24" s="156"/>
      <c r="D24" s="156"/>
      <c r="E24" s="156"/>
      <c r="F24" s="156"/>
      <c r="G24" s="156"/>
      <c r="H24" s="156"/>
      <c r="I24" s="157"/>
      <c r="M24" s="64"/>
      <c r="N24" s="107"/>
      <c r="O24" s="108"/>
      <c r="P24" s="109"/>
      <c r="Q24" s="40"/>
    </row>
    <row r="25" spans="2:17" s="38" customFormat="1" x14ac:dyDescent="0.55000000000000004">
      <c r="F25" s="7"/>
      <c r="G25" s="58"/>
      <c r="H25" s="58"/>
      <c r="I25" s="58"/>
      <c r="M25" s="64"/>
      <c r="N25" s="7"/>
      <c r="O25" s="177" t="str">
        <f>IF(B27="","",RIGHT(B27,LEN(B27)-48))</f>
        <v/>
      </c>
      <c r="P25" s="177"/>
      <c r="Q25" s="40"/>
    </row>
    <row r="26" spans="2:17" s="38" customFormat="1" ht="15" customHeight="1" x14ac:dyDescent="0.55000000000000004">
      <c r="B26" s="111" t="s">
        <v>102</v>
      </c>
      <c r="C26" s="38" t="str">
        <f>IFERROR(IF(B27="","",IF(VLOOKUP(B27,dispositions_alpha,1)=B27,"","+")),"+")</f>
        <v/>
      </c>
      <c r="M26" s="64"/>
      <c r="N26" s="7"/>
      <c r="O26" s="177"/>
      <c r="P26" s="177"/>
      <c r="Q26" s="40"/>
    </row>
    <row r="27" spans="2:17" s="38" customFormat="1" x14ac:dyDescent="0.55000000000000004">
      <c r="B27" s="168"/>
      <c r="C27" s="169"/>
      <c r="D27" s="169"/>
      <c r="E27" s="169"/>
      <c r="F27" s="169"/>
      <c r="G27" s="169"/>
      <c r="H27" s="169"/>
      <c r="I27" s="170"/>
      <c r="M27" s="64"/>
      <c r="N27" s="7"/>
      <c r="O27" s="7"/>
      <c r="P27" s="7"/>
      <c r="Q27" s="40"/>
    </row>
    <row r="28" spans="2:17" s="38" customFormat="1" x14ac:dyDescent="0.55000000000000004">
      <c r="M28" s="64"/>
      <c r="N28" s="176" t="s">
        <v>99</v>
      </c>
      <c r="O28" s="176"/>
      <c r="P28" s="176"/>
      <c r="Q28" s="40"/>
    </row>
    <row r="29" spans="2:17" s="38" customFormat="1" ht="15" customHeight="1" x14ac:dyDescent="0.55000000000000004">
      <c r="B29" s="42" t="s">
        <v>28</v>
      </c>
      <c r="C29" s="102"/>
      <c r="D29" s="102"/>
      <c r="E29" s="102"/>
      <c r="F29" s="102"/>
      <c r="G29" s="102"/>
      <c r="H29" s="102"/>
      <c r="I29" s="102"/>
      <c r="N29" s="79"/>
      <c r="O29" s="79"/>
      <c r="P29" s="79"/>
    </row>
    <row r="30" spans="2:17" x14ac:dyDescent="0.55000000000000004">
      <c r="B30" s="179"/>
      <c r="C30" s="180"/>
      <c r="D30" s="180"/>
      <c r="E30" s="180"/>
      <c r="F30" s="180"/>
      <c r="G30" s="180"/>
      <c r="H30" s="180"/>
      <c r="I30" s="181"/>
      <c r="M30" s="130"/>
      <c r="N30" s="178" t="str">
        <f>IF(AND(MAX(D67:D70)&gt;D76,SUM(K11:K14)=4),"&lt;- If this is a second set of values for the case, and both sets have an unacceptable deviation from the mean, enter the lowest value in the cell to the left (gm/dL).","")</f>
        <v/>
      </c>
      <c r="O30" s="178"/>
      <c r="P30" s="178"/>
    </row>
    <row r="31" spans="2:17" ht="15" customHeight="1" x14ac:dyDescent="0.55000000000000004">
      <c r="B31" s="182"/>
      <c r="C31" s="183"/>
      <c r="D31" s="183"/>
      <c r="E31" s="183"/>
      <c r="F31" s="183"/>
      <c r="G31" s="183"/>
      <c r="H31" s="183"/>
      <c r="I31" s="184"/>
      <c r="N31" s="178"/>
      <c r="O31" s="178"/>
      <c r="P31" s="178"/>
    </row>
    <row r="32" spans="2:17" x14ac:dyDescent="0.55000000000000004">
      <c r="B32" s="182"/>
      <c r="C32" s="183"/>
      <c r="D32" s="183"/>
      <c r="E32" s="183"/>
      <c r="F32" s="183"/>
      <c r="G32" s="183"/>
      <c r="H32" s="183"/>
      <c r="I32" s="184"/>
      <c r="M32" s="5"/>
    </row>
    <row r="33" spans="2:13" x14ac:dyDescent="0.55000000000000004">
      <c r="B33" s="182"/>
      <c r="C33" s="183"/>
      <c r="D33" s="183"/>
      <c r="E33" s="183"/>
      <c r="F33" s="183"/>
      <c r="G33" s="183"/>
      <c r="H33" s="183"/>
      <c r="I33" s="184"/>
    </row>
    <row r="34" spans="2:13" s="38" customFormat="1" x14ac:dyDescent="0.55000000000000004">
      <c r="B34" s="182"/>
      <c r="C34" s="183"/>
      <c r="D34" s="183"/>
      <c r="E34" s="183"/>
      <c r="F34" s="183"/>
      <c r="G34" s="183"/>
      <c r="H34" s="183"/>
      <c r="I34" s="184"/>
    </row>
    <row r="35" spans="2:13" s="38" customFormat="1" x14ac:dyDescent="0.55000000000000004">
      <c r="B35" s="182"/>
      <c r="C35" s="183"/>
      <c r="D35" s="183"/>
      <c r="E35" s="183"/>
      <c r="F35" s="183"/>
      <c r="G35" s="183"/>
      <c r="H35" s="183"/>
      <c r="I35" s="184"/>
    </row>
    <row r="36" spans="2:13" s="38" customFormat="1" x14ac:dyDescent="0.55000000000000004">
      <c r="B36" s="182"/>
      <c r="C36" s="183"/>
      <c r="D36" s="183"/>
      <c r="E36" s="183"/>
      <c r="F36" s="183"/>
      <c r="G36" s="183"/>
      <c r="H36" s="183"/>
      <c r="I36" s="184"/>
    </row>
    <row r="37" spans="2:13" s="38" customFormat="1" x14ac:dyDescent="0.55000000000000004">
      <c r="B37" s="182"/>
      <c r="C37" s="183"/>
      <c r="D37" s="183"/>
      <c r="E37" s="183"/>
      <c r="F37" s="183"/>
      <c r="G37" s="183"/>
      <c r="H37" s="183"/>
      <c r="I37" s="184"/>
    </row>
    <row r="38" spans="2:13" s="38" customFormat="1" x14ac:dyDescent="0.55000000000000004">
      <c r="B38" s="185"/>
      <c r="C38" s="186"/>
      <c r="D38" s="186"/>
      <c r="E38" s="186"/>
      <c r="F38" s="186"/>
      <c r="G38" s="186"/>
      <c r="H38" s="186"/>
      <c r="I38" s="187"/>
    </row>
    <row r="39" spans="2:13" x14ac:dyDescent="0.55000000000000004">
      <c r="M39" s="38"/>
    </row>
    <row r="40" spans="2:13" s="38" customFormat="1" x14ac:dyDescent="0.55000000000000004">
      <c r="B40" s="7" t="s">
        <v>103</v>
      </c>
    </row>
    <row r="41" spans="2:13" s="38" customFormat="1" x14ac:dyDescent="0.55000000000000004">
      <c r="B41" s="159" t="str">
        <f>CONCATENATE(IF(B90="","",B90&amp;CHAR(10)&amp;CHAR(10)),IF(B23="","","- "&amp;B23&amp;CHAR(10)&amp;CHAR(10)))</f>
        <v/>
      </c>
      <c r="C41" s="160"/>
      <c r="D41" s="160"/>
      <c r="E41" s="160"/>
      <c r="F41" s="160"/>
      <c r="G41" s="160"/>
      <c r="H41" s="160"/>
      <c r="I41" s="161"/>
    </row>
    <row r="42" spans="2:13" s="38" customFormat="1" x14ac:dyDescent="0.55000000000000004">
      <c r="B42" s="162"/>
      <c r="C42" s="163"/>
      <c r="D42" s="163"/>
      <c r="E42" s="163"/>
      <c r="F42" s="163"/>
      <c r="G42" s="163"/>
      <c r="H42" s="163"/>
      <c r="I42" s="164"/>
    </row>
    <row r="43" spans="2:13" s="38" customFormat="1" x14ac:dyDescent="0.55000000000000004">
      <c r="B43" s="162"/>
      <c r="C43" s="163"/>
      <c r="D43" s="163"/>
      <c r="E43" s="163"/>
      <c r="F43" s="163"/>
      <c r="G43" s="163"/>
      <c r="H43" s="163"/>
      <c r="I43" s="164"/>
    </row>
    <row r="44" spans="2:13" s="38" customFormat="1" x14ac:dyDescent="0.55000000000000004">
      <c r="B44" s="162"/>
      <c r="C44" s="163"/>
      <c r="D44" s="163"/>
      <c r="E44" s="163"/>
      <c r="F44" s="163"/>
      <c r="G44" s="163"/>
      <c r="H44" s="163"/>
      <c r="I44" s="164"/>
    </row>
    <row r="45" spans="2:13" s="38" customFormat="1" x14ac:dyDescent="0.55000000000000004">
      <c r="B45" s="162"/>
      <c r="C45" s="163"/>
      <c r="D45" s="163"/>
      <c r="E45" s="163"/>
      <c r="F45" s="163"/>
      <c r="G45" s="163"/>
      <c r="H45" s="163"/>
      <c r="I45" s="164"/>
    </row>
    <row r="46" spans="2:13" s="38" customFormat="1" x14ac:dyDescent="0.55000000000000004">
      <c r="B46" s="162"/>
      <c r="C46" s="163"/>
      <c r="D46" s="163"/>
      <c r="E46" s="163"/>
      <c r="F46" s="163"/>
      <c r="G46" s="163"/>
      <c r="H46" s="163"/>
      <c r="I46" s="164"/>
    </row>
    <row r="47" spans="2:13" s="38" customFormat="1" x14ac:dyDescent="0.55000000000000004">
      <c r="B47" s="162"/>
      <c r="C47" s="163"/>
      <c r="D47" s="163"/>
      <c r="E47" s="163"/>
      <c r="F47" s="163"/>
      <c r="G47" s="163"/>
      <c r="H47" s="163"/>
      <c r="I47" s="164"/>
    </row>
    <row r="48" spans="2:13" s="38" customFormat="1" x14ac:dyDescent="0.55000000000000004">
      <c r="B48" s="162"/>
      <c r="C48" s="163"/>
      <c r="D48" s="163"/>
      <c r="E48" s="163"/>
      <c r="F48" s="163"/>
      <c r="G48" s="163"/>
      <c r="H48" s="163"/>
      <c r="I48" s="164"/>
    </row>
    <row r="49" spans="2:12" s="38" customFormat="1" x14ac:dyDescent="0.55000000000000004">
      <c r="B49" s="162"/>
      <c r="C49" s="163"/>
      <c r="D49" s="163"/>
      <c r="E49" s="163"/>
      <c r="F49" s="163"/>
      <c r="G49" s="163"/>
      <c r="H49" s="163"/>
      <c r="I49" s="164"/>
    </row>
    <row r="50" spans="2:12" s="38" customFormat="1" x14ac:dyDescent="0.55000000000000004">
      <c r="B50" s="162"/>
      <c r="C50" s="163"/>
      <c r="D50" s="163"/>
      <c r="E50" s="163"/>
      <c r="F50" s="163"/>
      <c r="G50" s="163"/>
      <c r="H50" s="163"/>
      <c r="I50" s="164"/>
    </row>
    <row r="51" spans="2:12" s="38" customFormat="1" x14ac:dyDescent="0.55000000000000004">
      <c r="B51" s="162"/>
      <c r="C51" s="163"/>
      <c r="D51" s="163"/>
      <c r="E51" s="163"/>
      <c r="F51" s="163"/>
      <c r="G51" s="163"/>
      <c r="H51" s="163"/>
      <c r="I51" s="164"/>
    </row>
    <row r="52" spans="2:12" s="38" customFormat="1" x14ac:dyDescent="0.55000000000000004">
      <c r="B52" s="162"/>
      <c r="C52" s="163"/>
      <c r="D52" s="163"/>
      <c r="E52" s="163"/>
      <c r="F52" s="163"/>
      <c r="G52" s="163"/>
      <c r="H52" s="163"/>
      <c r="I52" s="164"/>
    </row>
    <row r="53" spans="2:12" s="38" customFormat="1" x14ac:dyDescent="0.55000000000000004">
      <c r="B53" s="162"/>
      <c r="C53" s="163"/>
      <c r="D53" s="163"/>
      <c r="E53" s="163"/>
      <c r="F53" s="163"/>
      <c r="G53" s="163"/>
      <c r="H53" s="163"/>
      <c r="I53" s="164"/>
    </row>
    <row r="54" spans="2:12" s="38" customFormat="1" x14ac:dyDescent="0.55000000000000004">
      <c r="B54" s="162"/>
      <c r="C54" s="163"/>
      <c r="D54" s="163"/>
      <c r="E54" s="163"/>
      <c r="F54" s="163"/>
      <c r="G54" s="163"/>
      <c r="H54" s="163"/>
      <c r="I54" s="164"/>
    </row>
    <row r="55" spans="2:12" s="38" customFormat="1" x14ac:dyDescent="0.55000000000000004">
      <c r="B55" s="165"/>
      <c r="C55" s="166"/>
      <c r="D55" s="166"/>
      <c r="E55" s="166"/>
      <c r="F55" s="166"/>
      <c r="G55" s="166"/>
      <c r="H55" s="166"/>
      <c r="I55" s="167"/>
    </row>
    <row r="56" spans="2:12" s="38" customFormat="1" x14ac:dyDescent="0.55000000000000004">
      <c r="B56" s="103"/>
      <c r="C56" s="103"/>
      <c r="D56" s="103"/>
      <c r="E56" s="103"/>
      <c r="F56" s="103"/>
      <c r="G56" s="103"/>
      <c r="H56" s="103"/>
      <c r="I56" s="103"/>
    </row>
    <row r="57" spans="2:12" s="38" customFormat="1" x14ac:dyDescent="0.55000000000000004">
      <c r="B57" s="104" t="s">
        <v>112</v>
      </c>
      <c r="C57" s="103"/>
      <c r="D57" s="103"/>
      <c r="E57" s="103"/>
      <c r="F57" s="103"/>
      <c r="G57" s="103"/>
      <c r="H57" s="103"/>
      <c r="I57" s="103"/>
    </row>
    <row r="58" spans="2:12" s="38" customFormat="1" x14ac:dyDescent="0.55000000000000004">
      <c r="H58"/>
    </row>
    <row r="59" spans="2:12" s="38" customFormat="1" x14ac:dyDescent="0.55000000000000004">
      <c r="B59" s="42" t="s">
        <v>126</v>
      </c>
      <c r="H59"/>
    </row>
    <row r="60" spans="2:12" s="38" customFormat="1" x14ac:dyDescent="0.55000000000000004">
      <c r="B60" s="42"/>
    </row>
    <row r="61" spans="2:12" s="38" customFormat="1" x14ac:dyDescent="0.55000000000000004">
      <c r="B61" s="42"/>
      <c r="L61" s="119"/>
    </row>
    <row r="62" spans="2:12" s="38" customFormat="1" x14ac:dyDescent="0.55000000000000004">
      <c r="B62" s="42"/>
      <c r="I62" s="8"/>
      <c r="L62" s="119" t="s">
        <v>118</v>
      </c>
    </row>
    <row r="63" spans="2:12" s="38" customFormat="1" x14ac:dyDescent="0.55000000000000004">
      <c r="I63" s="131"/>
    </row>
    <row r="64" spans="2:12" s="38" customFormat="1" x14ac:dyDescent="0.55000000000000004">
      <c r="H64"/>
      <c r="I64" s="7"/>
    </row>
    <row r="65" spans="1:8" ht="15" hidden="1" customHeight="1" x14ac:dyDescent="0.55000000000000004">
      <c r="B65" s="44" t="s">
        <v>29</v>
      </c>
    </row>
    <row r="66" spans="1:8" ht="15" hidden="1" customHeight="1" x14ac:dyDescent="0.55000000000000004">
      <c r="B66" s="21" t="s">
        <v>41</v>
      </c>
      <c r="C66" s="46" t="s">
        <v>3</v>
      </c>
      <c r="D66" s="45"/>
    </row>
    <row r="67" spans="1:8" ht="15" hidden="1" customHeight="1" x14ac:dyDescent="0.55000000000000004">
      <c r="B67" s="47">
        <f>C11</f>
        <v>0</v>
      </c>
      <c r="C67" s="9" t="e">
        <f>ABS(C11-D$72)</f>
        <v>#DIV/0!</v>
      </c>
      <c r="D67" s="16" t="str">
        <f>IFERROR(C67/$D$72,"")</f>
        <v/>
      </c>
    </row>
    <row r="68" spans="1:8" ht="15" hidden="1" customHeight="1" x14ac:dyDescent="0.55000000000000004">
      <c r="B68" s="47">
        <f>C12</f>
        <v>0</v>
      </c>
      <c r="C68" s="10" t="e">
        <f>ABS(C12-D$72)</f>
        <v>#DIV/0!</v>
      </c>
      <c r="D68" s="16" t="str">
        <f t="shared" ref="D68:D70" si="0">IFERROR(C68/$D$72,"")</f>
        <v/>
      </c>
    </row>
    <row r="69" spans="1:8" ht="15" hidden="1" customHeight="1" x14ac:dyDescent="0.55000000000000004">
      <c r="B69" s="47">
        <f>C13</f>
        <v>0</v>
      </c>
      <c r="C69" s="10" t="e">
        <f>ABS(C13-D$72)</f>
        <v>#DIV/0!</v>
      </c>
      <c r="D69" s="16" t="str">
        <f t="shared" si="0"/>
        <v/>
      </c>
    </row>
    <row r="70" spans="1:8" ht="15" hidden="1" customHeight="1" x14ac:dyDescent="0.55000000000000004">
      <c r="B70" s="47">
        <f>C14</f>
        <v>0</v>
      </c>
      <c r="C70" s="10" t="e">
        <f>ABS(C14-D$72)</f>
        <v>#DIV/0!</v>
      </c>
      <c r="D70" s="16" t="str">
        <f t="shared" si="0"/>
        <v/>
      </c>
    </row>
    <row r="71" spans="1:8" ht="15" hidden="1" customHeight="1" x14ac:dyDescent="0.55000000000000004">
      <c r="B71" s="38"/>
      <c r="C71" s="38"/>
      <c r="D71" s="38"/>
      <c r="F71" t="s">
        <v>77</v>
      </c>
    </row>
    <row r="72" spans="1:8" ht="15" hidden="1" customHeight="1" x14ac:dyDescent="0.55000000000000004">
      <c r="B72" s="38"/>
      <c r="C72" s="38" t="s">
        <v>0</v>
      </c>
      <c r="D72" s="6" t="e">
        <f>AVERAGE(C11:C14)</f>
        <v>#DIV/0!</v>
      </c>
      <c r="E72" s="38" t="s">
        <v>10</v>
      </c>
      <c r="F72" s="37" t="e">
        <f>D72/1.18</f>
        <v>#DIV/0!</v>
      </c>
      <c r="G72" s="38" t="s">
        <v>10</v>
      </c>
    </row>
    <row r="73" spans="1:8" ht="15" hidden="1" customHeight="1" x14ac:dyDescent="0.55000000000000004">
      <c r="B73" s="38"/>
      <c r="C73" s="55" t="s">
        <v>4</v>
      </c>
      <c r="D73" s="3" t="e">
        <f>TEXT(INT(D72*100)/100,"0.00")</f>
        <v>#DIV/0!</v>
      </c>
      <c r="E73" s="38" t="s">
        <v>10</v>
      </c>
      <c r="F73" s="3" t="e">
        <f>TEXT(INT(F72*100)/100,"0.00")</f>
        <v>#DIV/0!</v>
      </c>
      <c r="G73" s="38" t="s">
        <v>10</v>
      </c>
    </row>
    <row r="74" spans="1:8" ht="15" hidden="1" customHeight="1" x14ac:dyDescent="0.55000000000000004">
      <c r="B74" s="38"/>
      <c r="C74" s="8" t="s">
        <v>1</v>
      </c>
      <c r="D74" s="4" t="str">
        <f>IF(MIN(C11:C14)&lt;0.01,"0.00",D73)</f>
        <v>0.00</v>
      </c>
      <c r="E74" s="38" t="s">
        <v>10</v>
      </c>
      <c r="F74" s="4" t="str">
        <f>IF(MIN(C11:C14)&lt;0.01,"0.00",F73)</f>
        <v>0.00</v>
      </c>
      <c r="G74" s="38" t="s">
        <v>10</v>
      </c>
    </row>
    <row r="75" spans="1:8" ht="15" hidden="1" customHeight="1" x14ac:dyDescent="0.55000000000000004">
      <c r="B75" s="38"/>
      <c r="C75" s="38"/>
      <c r="D75" s="38"/>
    </row>
    <row r="76" spans="1:8" ht="15" hidden="1" customHeight="1" x14ac:dyDescent="0.55000000000000004">
      <c r="C76" s="174" t="s">
        <v>2</v>
      </c>
      <c r="D76" s="56">
        <f>VLOOKUP(C9,Ranges!G9:H12,2)</f>
        <v>0.04</v>
      </c>
    </row>
    <row r="77" spans="1:8" ht="15" hidden="1" customHeight="1" x14ac:dyDescent="0.55000000000000004">
      <c r="B77" s="58"/>
      <c r="C77" s="175"/>
      <c r="D77" s="57" t="e">
        <f>D76*D72</f>
        <v>#DIV/0!</v>
      </c>
      <c r="F77" s="1"/>
    </row>
    <row r="78" spans="1:8" s="38" customFormat="1" ht="15" hidden="1" customHeight="1" x14ac:dyDescent="0.55000000000000004">
      <c r="B78" s="58"/>
      <c r="C78" s="65"/>
      <c r="D78" s="66"/>
      <c r="F78" s="1"/>
      <c r="H78"/>
    </row>
    <row r="79" spans="1:8" ht="15" hidden="1" customHeight="1" x14ac:dyDescent="0.55000000000000004">
      <c r="B79" s="11" t="s">
        <v>76</v>
      </c>
      <c r="C79" s="11"/>
      <c r="D79" s="38"/>
    </row>
    <row r="80" spans="1:8" ht="15" hidden="1" customHeight="1" x14ac:dyDescent="0.55000000000000004">
      <c r="A80" s="64"/>
      <c r="B80" t="s">
        <v>78</v>
      </c>
      <c r="C80" s="63" t="str">
        <f>IF(OR(SUM(J11:J14)&gt;0,MAX(D67:D70)&gt;D76,C8="serum"),"",IF(D74="0.00","",CONCATENATE("The measured ",C8," acetone concentration is ",TEXT(TRUNC(D72,3),"0.000")," +/- ",IF(INT(D72*D76*10000)&lt;5,"0.001",TEXT(D72*D76,"0.000"))," grams per 100 milliliters, at a coverage probability of 99.7%.  ",CHAR(10),CHAR(10))))</f>
        <v/>
      </c>
      <c r="D80" s="38"/>
    </row>
    <row r="81" spans="1:9" ht="15" hidden="1" customHeight="1" x14ac:dyDescent="0.55000000000000004">
      <c r="A81" s="64"/>
      <c r="B81" t="s">
        <v>79</v>
      </c>
      <c r="C81" s="63" t="str">
        <f>CONCATENATE("The ",C8," alcohol concentration is 0.00 grams of alcohol per 100 milliliters, as defined by NCGS 20-4.01 (1b).  ",IF(AND(B20="",E20="",C9&lt;&gt;"acetone"),C86,CHAR(10)&amp;CHAR(10)))</f>
        <v>The blood alcohol concentration is 0.00 grams of alcohol per 100 milliliters, as defined by NCGS 20-4.01 (1b).    (Analysis performed using HS-GC.)</v>
      </c>
      <c r="D81" s="38"/>
    </row>
    <row r="82" spans="1:9" ht="15" hidden="1" customHeight="1" x14ac:dyDescent="0.55000000000000004">
      <c r="A82" s="64"/>
      <c r="B82" t="s">
        <v>80</v>
      </c>
      <c r="C82" s="63" t="str">
        <f>IFERROR(IF(AND(SUM(J11:J14)=0,MAX(D67:D70)&gt;D76),"",IF(C8="serum",CONCATENATE("The blood ",C9," concentration is ",TEXT(F74,"0.00")," grams of alcohol per 100 milliliters, as defined by NCGS 20-4.01 (1b).  The reported blood alcohol concentration is a calculated value resulting from a converted serum alcohol concentration.  The measured serum ",C9," concentration is ",TEXT(TRUNC(D72,3),"0.000")," +/- ",IF(INT(D72*D76*10000)&lt;5,"0.001",TEXT(D72*D76,"0.000"))," grams of alcohol per 100 milliliters, at a coverage probability of 99.7%.",IF(AND(B20="",E20=""),C86,CHAR(10)&amp;CHAR(10))),"")),"")</f>
        <v/>
      </c>
      <c r="D82" s="38"/>
    </row>
    <row r="83" spans="1:9" ht="15" hidden="1" customHeight="1" x14ac:dyDescent="0.55000000000000004">
      <c r="A83" s="64"/>
      <c r="B83" t="s">
        <v>81</v>
      </c>
      <c r="C83" s="63" t="str">
        <f>IFERROR(IF(AND(SUM(J11:J14)=0,MAX(D67:D70)&gt;D76,SUM(K11:K14)=4,M30&lt;&gt;""),CONCATENATE("The ",C8," ",C9," concentration is ",TEXT(INT(M30*100)/100,"0.00")," grams of alcohol per 100 milliliters, as defined by NCGS 20-4.01 (1b)."),IF(AND(SUM(J11:J14)=0,MAX(D67:D70)&gt;D76),"",CONCATENATE("The ",C8," ",C9," concentration is ",TEXT(D74,"0.00")," grams of alcohol per 100 milliliters, as defined by NCGS 20-4.01 (1b).","  The measured ",C8," ",C9," concentration is ",TEXT(TRUNC(D72,3),"0.000")," +/- ",IF(INT(D72*D76*10000)&lt;5,"0.001",TEXT(D72*D76,"0.000"))," grams of alcohol per 100 milliliters, at a coverage probability of 99.7%.  ",IF(AND(B20="",E20=""),C86,CHAR(10)&amp;CHAR(10))))),"")</f>
        <v/>
      </c>
      <c r="D83" s="38"/>
    </row>
    <row r="84" spans="1:9" s="38" customFormat="1" ht="15" hidden="1" customHeight="1" x14ac:dyDescent="0.55000000000000004">
      <c r="A84" s="64"/>
      <c r="B84" s="38" t="s">
        <v>83</v>
      </c>
      <c r="C84" s="63" t="str">
        <f>CONCATENATE("Analysis confirmed the presence of the following substance: ",B20,".  ",CHAR(10),CHAR(10))</f>
        <v xml:space="preserve">Analysis confirmed the presence of the following substance: .  
</v>
      </c>
      <c r="H84"/>
    </row>
    <row r="85" spans="1:9" ht="15" hidden="1" customHeight="1" x14ac:dyDescent="0.55000000000000004">
      <c r="A85" s="64"/>
      <c r="B85" s="67" t="s">
        <v>84</v>
      </c>
      <c r="C85" s="54" t="str">
        <f>CONCATENATE("Analysis did not confirm the presence of the following: ",E20,".  ",CHAR(10),CHAR(10))</f>
        <v xml:space="preserve">Analysis did not confirm the presence of the following: .  
</v>
      </c>
      <c r="D85" s="38"/>
    </row>
    <row r="86" spans="1:9" ht="15" hidden="1" customHeight="1" x14ac:dyDescent="0.55000000000000004">
      <c r="A86" s="64"/>
      <c r="B86" s="78" t="s">
        <v>90</v>
      </c>
      <c r="C86" s="101" t="s">
        <v>111</v>
      </c>
      <c r="D86" s="38"/>
    </row>
    <row r="87" spans="1:9" ht="15" hidden="1" customHeight="1" x14ac:dyDescent="0.55000000000000004">
      <c r="C87" s="38"/>
      <c r="D87" s="38"/>
    </row>
    <row r="88" spans="1:9" ht="15" hidden="1" customHeight="1" x14ac:dyDescent="0.55000000000000004">
      <c r="B88" s="38"/>
      <c r="D88" s="38"/>
    </row>
    <row r="89" spans="1:9" ht="15" hidden="1" customHeight="1" x14ac:dyDescent="0.55000000000000004">
      <c r="B89" s="38" t="s">
        <v>100</v>
      </c>
      <c r="E89" s="90"/>
      <c r="I89"/>
    </row>
    <row r="90" spans="1:9" ht="15" hidden="1" customHeight="1" x14ac:dyDescent="0.55000000000000004">
      <c r="B90" s="159" t="str">
        <f>CONCATENATE(IF(AND(C8&lt;&gt;"serum",C9="acetone"),"- "&amp;C80,""),IF(OR(C17="x",AND(C9&lt;&gt;"acetone",SUM(J11:J14)&gt;0)),"- "&amp;C81,""),IF(AND(SUM(K11:K14)&gt;1,C8&lt;&gt;"serum",C9&lt;&gt;"acetone",C17&lt;&gt;"x",SUM(J11:J14)=0),"- "&amp;C83,""),IF(AND(C8="serum",C17&lt;&gt;"x",SUM(J11:J14)=0),"- "&amp;C82,""),IF(B20&lt;&gt;"","- "&amp;C84,""),IF(E20&lt;&gt;"","- "&amp;C85,""),IF(OR(B20&lt;&gt;"",E20&lt;&gt;"",AND(C9="acetone",C8&lt;&gt;"serum")),C86,""))</f>
        <v/>
      </c>
      <c r="C90" s="160"/>
      <c r="D90" s="160"/>
      <c r="E90" s="160"/>
      <c r="F90" s="160"/>
      <c r="G90" s="160"/>
      <c r="H90" s="160"/>
      <c r="I90" s="161"/>
    </row>
    <row r="91" spans="1:9" ht="15" hidden="1" customHeight="1" x14ac:dyDescent="0.55000000000000004">
      <c r="B91" s="162"/>
      <c r="C91" s="163"/>
      <c r="D91" s="163"/>
      <c r="E91" s="163"/>
      <c r="F91" s="163"/>
      <c r="G91" s="163"/>
      <c r="H91" s="163"/>
      <c r="I91" s="164"/>
    </row>
    <row r="92" spans="1:9" ht="15" hidden="1" customHeight="1" x14ac:dyDescent="0.55000000000000004">
      <c r="B92" s="162"/>
      <c r="C92" s="163"/>
      <c r="D92" s="163"/>
      <c r="E92" s="163"/>
      <c r="F92" s="163"/>
      <c r="G92" s="163"/>
      <c r="H92" s="163"/>
      <c r="I92" s="164"/>
    </row>
    <row r="93" spans="1:9" ht="15" hidden="1" customHeight="1" x14ac:dyDescent="0.55000000000000004">
      <c r="B93" s="162"/>
      <c r="C93" s="163"/>
      <c r="D93" s="163"/>
      <c r="E93" s="163"/>
      <c r="F93" s="163"/>
      <c r="G93" s="163"/>
      <c r="H93" s="163"/>
      <c r="I93" s="164"/>
    </row>
    <row r="94" spans="1:9" ht="15" hidden="1" customHeight="1" x14ac:dyDescent="0.55000000000000004">
      <c r="B94" s="162"/>
      <c r="C94" s="163"/>
      <c r="D94" s="163"/>
      <c r="E94" s="163"/>
      <c r="F94" s="163"/>
      <c r="G94" s="163"/>
      <c r="H94" s="163"/>
      <c r="I94" s="164"/>
    </row>
    <row r="95" spans="1:9" ht="15" hidden="1" customHeight="1" x14ac:dyDescent="0.55000000000000004">
      <c r="B95" s="162"/>
      <c r="C95" s="163"/>
      <c r="D95" s="163"/>
      <c r="E95" s="163"/>
      <c r="F95" s="163"/>
      <c r="G95" s="163"/>
      <c r="H95" s="163"/>
      <c r="I95" s="164"/>
    </row>
    <row r="96" spans="1:9" ht="15" hidden="1" customHeight="1" x14ac:dyDescent="0.55000000000000004">
      <c r="B96" s="162"/>
      <c r="C96" s="163"/>
      <c r="D96" s="163"/>
      <c r="E96" s="163"/>
      <c r="F96" s="163"/>
      <c r="G96" s="163"/>
      <c r="H96" s="163"/>
      <c r="I96" s="164"/>
    </row>
    <row r="97" spans="1:9" ht="15" hidden="1" customHeight="1" x14ac:dyDescent="0.55000000000000004">
      <c r="B97" s="162"/>
      <c r="C97" s="163"/>
      <c r="D97" s="163"/>
      <c r="E97" s="163"/>
      <c r="F97" s="163"/>
      <c r="G97" s="163"/>
      <c r="H97" s="163"/>
      <c r="I97" s="164"/>
    </row>
    <row r="98" spans="1:9" ht="15" hidden="1" customHeight="1" x14ac:dyDescent="0.55000000000000004">
      <c r="B98" s="162"/>
      <c r="C98" s="163"/>
      <c r="D98" s="163"/>
      <c r="E98" s="163"/>
      <c r="F98" s="163"/>
      <c r="G98" s="163"/>
      <c r="H98" s="163"/>
      <c r="I98" s="164"/>
    </row>
    <row r="99" spans="1:9" ht="15" hidden="1" customHeight="1" x14ac:dyDescent="0.55000000000000004">
      <c r="B99" s="165"/>
      <c r="C99" s="166"/>
      <c r="D99" s="166"/>
      <c r="E99" s="166"/>
      <c r="F99" s="166"/>
      <c r="G99" s="166"/>
      <c r="H99" s="166"/>
      <c r="I99" s="167"/>
    </row>
    <row r="101" spans="1:9" x14ac:dyDescent="0.55000000000000004">
      <c r="A101"/>
      <c r="I101"/>
    </row>
    <row r="102" spans="1:9" x14ac:dyDescent="0.55000000000000004">
      <c r="A102"/>
      <c r="I102"/>
    </row>
    <row r="103" spans="1:9" x14ac:dyDescent="0.55000000000000004">
      <c r="A103"/>
      <c r="I103"/>
    </row>
    <row r="104" spans="1:9" x14ac:dyDescent="0.55000000000000004">
      <c r="A104"/>
      <c r="I104"/>
    </row>
    <row r="105" spans="1:9" x14ac:dyDescent="0.55000000000000004">
      <c r="A105"/>
      <c r="I105"/>
    </row>
    <row r="106" spans="1:9" x14ac:dyDescent="0.55000000000000004">
      <c r="A106"/>
      <c r="I106"/>
    </row>
    <row r="107" spans="1:9" x14ac:dyDescent="0.55000000000000004">
      <c r="A107"/>
      <c r="I107"/>
    </row>
    <row r="108" spans="1:9" x14ac:dyDescent="0.55000000000000004">
      <c r="A108"/>
      <c r="I108"/>
    </row>
    <row r="109" spans="1:9" x14ac:dyDescent="0.55000000000000004">
      <c r="A109"/>
      <c r="I109"/>
    </row>
    <row r="110" spans="1:9" x14ac:dyDescent="0.55000000000000004">
      <c r="A110"/>
      <c r="I110"/>
    </row>
    <row r="111" spans="1:9" x14ac:dyDescent="0.55000000000000004">
      <c r="A111"/>
      <c r="I111"/>
    </row>
    <row r="112" spans="1:9" x14ac:dyDescent="0.55000000000000004">
      <c r="A112"/>
      <c r="I112"/>
    </row>
    <row r="113" spans="1:9" x14ac:dyDescent="0.55000000000000004">
      <c r="A113"/>
      <c r="I113"/>
    </row>
    <row r="114" spans="1:9" x14ac:dyDescent="0.55000000000000004">
      <c r="A114"/>
      <c r="I114"/>
    </row>
    <row r="115" spans="1:9" x14ac:dyDescent="0.55000000000000004">
      <c r="A115"/>
      <c r="I115"/>
    </row>
    <row r="116" spans="1:9" x14ac:dyDescent="0.55000000000000004">
      <c r="A116"/>
      <c r="I116"/>
    </row>
    <row r="117" spans="1:9" x14ac:dyDescent="0.55000000000000004">
      <c r="A117"/>
      <c r="I117"/>
    </row>
    <row r="118" spans="1:9" x14ac:dyDescent="0.55000000000000004">
      <c r="A118"/>
      <c r="I118"/>
    </row>
    <row r="119" spans="1:9" x14ac:dyDescent="0.55000000000000004">
      <c r="A119"/>
      <c r="I119"/>
    </row>
    <row r="120" spans="1:9" x14ac:dyDescent="0.55000000000000004">
      <c r="A120"/>
      <c r="I120"/>
    </row>
    <row r="121" spans="1:9" x14ac:dyDescent="0.55000000000000004">
      <c r="A121"/>
      <c r="I121"/>
    </row>
    <row r="122" spans="1:9" x14ac:dyDescent="0.55000000000000004">
      <c r="A122"/>
      <c r="I122"/>
    </row>
    <row r="123" spans="1:9" x14ac:dyDescent="0.55000000000000004">
      <c r="A123"/>
      <c r="I123"/>
    </row>
    <row r="124" spans="1:9" x14ac:dyDescent="0.55000000000000004">
      <c r="A124"/>
      <c r="I124"/>
    </row>
    <row r="125" spans="1:9" x14ac:dyDescent="0.55000000000000004">
      <c r="A125"/>
      <c r="I125"/>
    </row>
    <row r="126" spans="1:9" x14ac:dyDescent="0.55000000000000004">
      <c r="A126"/>
      <c r="I126"/>
    </row>
    <row r="127" spans="1:9" x14ac:dyDescent="0.55000000000000004">
      <c r="A127"/>
      <c r="I127"/>
    </row>
    <row r="128" spans="1:9" x14ac:dyDescent="0.55000000000000004">
      <c r="A128"/>
      <c r="I128"/>
    </row>
    <row r="129" spans="1:9" x14ac:dyDescent="0.55000000000000004">
      <c r="A129"/>
      <c r="I129"/>
    </row>
    <row r="130" spans="1:9" x14ac:dyDescent="0.55000000000000004">
      <c r="A130"/>
      <c r="I130"/>
    </row>
    <row r="131" spans="1:9" x14ac:dyDescent="0.55000000000000004">
      <c r="A131"/>
      <c r="I131"/>
    </row>
    <row r="132" spans="1:9" x14ac:dyDescent="0.55000000000000004">
      <c r="A132"/>
      <c r="I132"/>
    </row>
    <row r="133" spans="1:9" x14ac:dyDescent="0.55000000000000004">
      <c r="A133"/>
      <c r="I133"/>
    </row>
    <row r="134" spans="1:9" x14ac:dyDescent="0.55000000000000004">
      <c r="A134"/>
      <c r="I134"/>
    </row>
    <row r="135" spans="1:9" x14ac:dyDescent="0.55000000000000004">
      <c r="A135"/>
      <c r="I135"/>
    </row>
    <row r="136" spans="1:9" x14ac:dyDescent="0.55000000000000004">
      <c r="A136"/>
      <c r="I136"/>
    </row>
    <row r="137" spans="1:9" x14ac:dyDescent="0.55000000000000004">
      <c r="A137"/>
      <c r="I137"/>
    </row>
  </sheetData>
  <sheetProtection algorithmName="SHA-512" hashValue="ek3urY4Q0FDHnY+P+RlB1onNW0LRkPyvXhpMQ7sxw+WIw/LK8/qtLwiBblEfcO5oyizu2IOOZnMJsBl5MDliDA==" saltValue="eQsVRigCy5DPquI1SFgkqw==" spinCount="100000" sheet="1" objects="1" scenarios="1"/>
  <mergeCells count="29">
    <mergeCell ref="B90:I99"/>
    <mergeCell ref="B27:I27"/>
    <mergeCell ref="E20:H20"/>
    <mergeCell ref="C76:C77"/>
    <mergeCell ref="N28:P28"/>
    <mergeCell ref="O25:P26"/>
    <mergeCell ref="N30:P31"/>
    <mergeCell ref="B41:I55"/>
    <mergeCell ref="B30:I38"/>
    <mergeCell ref="E19:H19"/>
    <mergeCell ref="N23:P23"/>
    <mergeCell ref="P11:P22"/>
    <mergeCell ref="B23:I24"/>
    <mergeCell ref="B20:C20"/>
    <mergeCell ref="B1:F1"/>
    <mergeCell ref="N8:P8"/>
    <mergeCell ref="N7:P7"/>
    <mergeCell ref="E5:F5"/>
    <mergeCell ref="E4:F4"/>
    <mergeCell ref="G8:I8"/>
    <mergeCell ref="F8:F16"/>
    <mergeCell ref="G9:I9"/>
    <mergeCell ref="G10:I10"/>
    <mergeCell ref="G11:I11"/>
    <mergeCell ref="G12:I12"/>
    <mergeCell ref="G13:I13"/>
    <mergeCell ref="G14:I14"/>
    <mergeCell ref="G15:I15"/>
    <mergeCell ref="G16:I16"/>
  </mergeCells>
  <conditionalFormatting sqref="C67:C70">
    <cfRule type="expression" dxfId="639" priority="14">
      <formula>ABS(C11-$D$72)&gt;$D$77</formula>
    </cfRule>
  </conditionalFormatting>
  <conditionalFormatting sqref="B26">
    <cfRule type="expression" dxfId="638" priority="31">
      <formula>B27=""</formula>
    </cfRule>
  </conditionalFormatting>
  <conditionalFormatting sqref="B4">
    <cfRule type="expression" dxfId="637" priority="7">
      <formula>$B$5=""</formula>
    </cfRule>
  </conditionalFormatting>
  <conditionalFormatting sqref="C4">
    <cfRule type="expression" dxfId="636" priority="6">
      <formula>$C$5=""</formula>
    </cfRule>
  </conditionalFormatting>
  <conditionalFormatting sqref="E4:F4">
    <cfRule type="expression" dxfId="635" priority="5">
      <formula>$E$5=""</formula>
    </cfRule>
  </conditionalFormatting>
  <conditionalFormatting sqref="H4">
    <cfRule type="expression" dxfId="634" priority="4">
      <formula>$H$5=""</formula>
    </cfRule>
  </conditionalFormatting>
  <conditionalFormatting sqref="C8">
    <cfRule type="expression" dxfId="633" priority="3">
      <formula>$C$8&lt;&gt;"blood"</formula>
    </cfRule>
  </conditionalFormatting>
  <conditionalFormatting sqref="C9">
    <cfRule type="expression" dxfId="632" priority="2">
      <formula>$C$9&lt;&gt;"ethanol"</formula>
    </cfRule>
  </conditionalFormatting>
  <conditionalFormatting sqref="M30">
    <cfRule type="expression" dxfId="631" priority="1">
      <formula>N30&lt;&gt;""</formula>
    </cfRule>
  </conditionalFormatting>
  <conditionalFormatting sqref="G9:G12">
    <cfRule type="expression" dxfId="630" priority="37">
      <formula>AND(SUM(J$11:J$14)=0,D67&gt;$D$76)</formula>
    </cfRule>
  </conditionalFormatting>
  <dataValidations count="8">
    <dataValidation type="list" allowBlank="1" showInputMessage="1" showErrorMessage="1" sqref="C17" xr:uid="{00000000-0002-0000-0200-000000000000}">
      <formula1>applies</formula1>
    </dataValidation>
    <dataValidation type="list" errorStyle="warning" allowBlank="1" showInputMessage="1" showErrorMessage="1" errorTitle="custom entry" error="You have entered a selection not in the drop-down list.  " sqref="B20:C20" xr:uid="{00000000-0002-0000-0200-000001000000}">
      <formula1>othervolid</formula1>
    </dataValidation>
    <dataValidation type="list" errorStyle="warning" allowBlank="1" showInputMessage="1" showErrorMessage="1" errorTitle="Custom Entry" error="You have entered a name not in the drop-down list." sqref="H5" xr:uid="{00000000-0002-0000-0200-000002000000}">
      <formula1>analyst_list</formula1>
    </dataValidation>
    <dataValidation type="list" allowBlank="1" showInputMessage="1" showErrorMessage="1" sqref="C8" xr:uid="{00000000-0002-0000-0200-000003000000}">
      <formula1>matrix_list</formula1>
    </dataValidation>
    <dataValidation type="list" errorStyle="warning" allowBlank="1" showErrorMessage="1" errorTitle="Custom entry" error="You have customized this field." sqref="B23:I24" xr:uid="{00000000-0002-0000-0200-000004000000}">
      <formula1>statements</formula1>
    </dataValidation>
    <dataValidation type="list" errorStyle="warning" allowBlank="1" showInputMessage="1" showErrorMessage="1" errorTitle="Custom Entry" error="You have entered a selection not in the drop-down list.  " sqref="E20" xr:uid="{00000000-0002-0000-0200-000005000000}">
      <formula1>othervolid</formula1>
    </dataValidation>
    <dataValidation type="textLength" errorStyle="warning" operator="equal" allowBlank="1" showInputMessage="1" showErrorMessage="1" errorTitle="Case Number Length Error?" error="The length of the case number should be 10 characters." sqref="B5" xr:uid="{00000000-0002-0000-0200-000006000000}">
      <formula1>10</formula1>
    </dataValidation>
    <dataValidation type="list" errorStyle="warning" allowBlank="1" showErrorMessage="1" errorTitle="Custom entry" error="You have customized this field." sqref="B27:I27" xr:uid="{00000000-0002-0000-0200-000007000000}">
      <formula1>dispositions</formula1>
    </dataValidation>
  </dataValidations>
  <pageMargins left="0.7" right="0.7" top="0.75" bottom="0.75" header="0.3" footer="0.3"/>
  <pageSetup scale="68" orientation="portrait" horizontalDpi="300" verticalDpi="300" r:id="rId1"/>
  <ignoredErrors>
    <ignoredError sqref="B5:C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7" r:id="rId4" name="Button 5">
              <controlPr defaultSize="0" print="0" autoFill="0" autoPict="0" macro="[0]!ThisWorkbook.GenerateAllPDFs">
                <anchor moveWithCells="1">
                  <from>
                    <xdr:col>8</xdr:col>
                    <xdr:colOff>1123950</xdr:colOff>
                    <xdr:row>6</xdr:row>
                    <xdr:rowOff>57150</xdr:rowOff>
                  </from>
                  <to>
                    <xdr:col>11</xdr:col>
                    <xdr:colOff>19050</xdr:colOff>
                    <xdr:row>8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5" name="Button 8">
              <controlPr defaultSize="0" print="0" autoFill="0" autoPict="0" macro="[0]!ThisWorkbook.GeneratePDF">
                <anchor moveWithCells="1">
                  <from>
                    <xdr:col>8</xdr:col>
                    <xdr:colOff>1123950</xdr:colOff>
                    <xdr:row>3</xdr:row>
                    <xdr:rowOff>11430</xdr:rowOff>
                  </from>
                  <to>
                    <xdr:col>11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8000000}">
          <x14:formula1>
            <xm:f>Ranges!$G$9:$G$12</xm:f>
          </x14:formula1>
          <xm:sqref>C9</xm:sqref>
        </x14:dataValidation>
        <x14:dataValidation type="date" errorStyle="information" operator="lessThan" allowBlank="1" showErrorMessage="1" errorTitle="Uncertainty Update Due" error="The uncertainty values used in this form are due to be updated.  Please ensure you are using the most recent form." xr:uid="{00000000-0002-0000-0200-000009000000}">
          <x14:formula1>
            <xm:f>Ranges!G14+Ranges!G16</xm:f>
          </x14:formula1>
          <xm:sqref>E5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1">
    <pageSetUpPr fitToPage="1"/>
  </sheetPr>
  <dimension ref="A1:Q100"/>
  <sheetViews>
    <sheetView showGridLines="0" zoomScaleNormal="100" workbookViewId="0">
      <selection activeCell="C11" sqref="C11"/>
    </sheetView>
  </sheetViews>
  <sheetFormatPr defaultColWidth="9.15625" defaultRowHeight="14.4" x14ac:dyDescent="0.55000000000000004"/>
  <cols>
    <col min="1" max="1" width="1.83984375" style="38" customWidth="1"/>
    <col min="2" max="2" width="20.83984375" style="38" customWidth="1"/>
    <col min="3" max="3" width="12" style="38" bestFit="1" customWidth="1"/>
    <col min="4" max="4" width="11" style="38" customWidth="1"/>
    <col min="5" max="5" width="9.578125" style="38" customWidth="1"/>
    <col min="6" max="6" width="7.15625" style="38" customWidth="1"/>
    <col min="7" max="7" width="7.68359375" style="38" customWidth="1"/>
    <col min="8" max="8" width="25.68359375" style="38" customWidth="1"/>
    <col min="9" max="9" width="38.578125" style="38" customWidth="1"/>
    <col min="10" max="10" width="15.83984375" style="38" hidden="1" customWidth="1"/>
    <col min="11" max="11" width="22.41796875" style="38" hidden="1" customWidth="1"/>
    <col min="12" max="12" width="5" style="38" customWidth="1"/>
    <col min="13" max="13" width="7.41796875" style="38" customWidth="1"/>
    <col min="14" max="14" width="2.26171875" style="38" customWidth="1"/>
    <col min="15" max="15" width="2" style="38" customWidth="1"/>
    <col min="16" max="16" width="88.15625" style="38" customWidth="1"/>
    <col min="17" max="16384" width="9.15625" style="38"/>
  </cols>
  <sheetData>
    <row r="1" spans="2:17" ht="15" customHeight="1" x14ac:dyDescent="0.55000000000000004">
      <c r="B1" s="132" t="str">
        <f>'1'!B1</f>
        <v>Body Fluid Alcohol Concentration and Volatiles Reporting Form</v>
      </c>
      <c r="C1" s="133"/>
      <c r="D1" s="133"/>
      <c r="E1" s="133"/>
      <c r="F1" s="133"/>
      <c r="G1" s="79"/>
      <c r="H1" s="79"/>
      <c r="I1" s="93" t="str">
        <f>'1'!I1</f>
        <v>Version 2</v>
      </c>
      <c r="J1" s="44" t="s">
        <v>40</v>
      </c>
      <c r="K1" s="44" t="s">
        <v>40</v>
      </c>
      <c r="L1" s="44"/>
    </row>
    <row r="2" spans="2:17" ht="15" customHeight="1" x14ac:dyDescent="0.55000000000000004">
      <c r="B2" s="80" t="str">
        <f>'1'!B2</f>
        <v>NCSCL - Toxicology Section</v>
      </c>
      <c r="C2" s="11"/>
      <c r="D2" s="11"/>
      <c r="E2" s="11"/>
      <c r="F2" s="11"/>
      <c r="G2" s="11"/>
      <c r="H2" s="11"/>
      <c r="I2" s="94" t="str">
        <f>'1'!I2</f>
        <v>Effective Date: 11/14/2019</v>
      </c>
      <c r="J2" s="44"/>
      <c r="K2" s="44"/>
      <c r="L2" s="44"/>
      <c r="N2" s="100"/>
    </row>
    <row r="3" spans="2:17" ht="15" customHeight="1" x14ac:dyDescent="0.55000000000000004">
      <c r="D3" s="41"/>
      <c r="O3" s="95" t="s">
        <v>88</v>
      </c>
    </row>
    <row r="4" spans="2:17" ht="15" customHeight="1" x14ac:dyDescent="0.55000000000000004">
      <c r="B4" s="124" t="s">
        <v>37</v>
      </c>
      <c r="C4" s="124" t="s">
        <v>38</v>
      </c>
      <c r="E4" s="138" t="s">
        <v>94</v>
      </c>
      <c r="F4" s="138"/>
      <c r="H4" s="118" t="s">
        <v>44</v>
      </c>
      <c r="J4" s="92"/>
      <c r="O4" s="95"/>
      <c r="P4" s="110" t="s">
        <v>113</v>
      </c>
    </row>
    <row r="5" spans="2:17" ht="15" customHeight="1" x14ac:dyDescent="0.55000000000000004">
      <c r="B5" s="120" t="str">
        <f>IF('Sample list'!B34="","",'Sample list'!B34)</f>
        <v/>
      </c>
      <c r="C5" s="120" t="str">
        <f>IF('Sample list'!C34="","",'Sample list'!C34)</f>
        <v/>
      </c>
      <c r="E5" s="136" t="str">
        <f>IF('1'!E5="","",'1'!E5)</f>
        <v/>
      </c>
      <c r="F5" s="137"/>
      <c r="H5" s="83" t="str">
        <f>IF('1'!H5="","",'1'!H5)</f>
        <v/>
      </c>
      <c r="O5" s="38" t="s">
        <v>88</v>
      </c>
      <c r="P5" s="37" t="str">
        <f>B41</f>
        <v/>
      </c>
    </row>
    <row r="6" spans="2:17" ht="15" customHeight="1" x14ac:dyDescent="0.55000000000000004"/>
    <row r="7" spans="2:17" ht="15" customHeight="1" thickBot="1" x14ac:dyDescent="0.6">
      <c r="N7" s="135" t="s">
        <v>96</v>
      </c>
      <c r="O7" s="135"/>
      <c r="P7" s="135"/>
    </row>
    <row r="8" spans="2:17" ht="15" customHeight="1" x14ac:dyDescent="0.55000000000000004">
      <c r="B8" s="71" t="s">
        <v>92</v>
      </c>
      <c r="C8" s="81" t="s">
        <v>71</v>
      </c>
      <c r="F8" s="141" t="s">
        <v>86</v>
      </c>
      <c r="G8" s="139" t="str">
        <f>CONCATENATE("The measured ",C9," values are:")</f>
        <v>The measured ethanol values are:</v>
      </c>
      <c r="H8" s="140"/>
      <c r="I8" s="140"/>
      <c r="M8" s="64"/>
      <c r="N8" s="134" t="s">
        <v>97</v>
      </c>
      <c r="O8" s="134"/>
      <c r="P8" s="134"/>
      <c r="Q8" s="40"/>
    </row>
    <row r="9" spans="2:17" ht="15" customHeight="1" x14ac:dyDescent="0.55000000000000004">
      <c r="B9" s="72" t="s">
        <v>93</v>
      </c>
      <c r="C9" s="82" t="s">
        <v>5</v>
      </c>
      <c r="F9" s="141"/>
      <c r="G9" s="142" t="str">
        <f>IF(C11="","",IF(C11=0,"0.0000  g/dl",CONCATENATE(TEXT(C11,"0.0000"),"  g/dl",IF(AND(SUM(J$11:J$14)=0,D67&gt;$D$76),CONCATENATE("  (&gt;",$D$76*100,"% deviation from the average)"),""),IF(C11*10000-INT(C11*10000)&gt;0.0001,"    (THIS VALUE CONTAINS MORE DECIMAL PLACES THAN DISPLAYED)",""))))</f>
        <v/>
      </c>
      <c r="H9" s="143"/>
      <c r="I9" s="143"/>
      <c r="M9" s="64"/>
      <c r="N9" s="105"/>
      <c r="O9" s="89"/>
      <c r="P9" s="106"/>
      <c r="Q9" s="40"/>
    </row>
    <row r="10" spans="2:17" ht="15" customHeight="1" x14ac:dyDescent="0.55000000000000004">
      <c r="B10" s="72"/>
      <c r="C10" s="73"/>
      <c r="D10" s="69"/>
      <c r="F10" s="141"/>
      <c r="G10" s="142" t="str">
        <f>IF(C12="","",IF(C12=0,"0.0000  g/dl",CONCATENATE(TEXT(C12,"0.0000"),"  g/dl",IF(AND(SUM(J$11:J$14)=0,D68&gt;$D$76),CONCATENATE("  (&gt;",$D$76*100,"% deviation from the average)"),""),IF(C12*10000-INT(C12*10000)&gt;0.0001,"    (THIS VALUE CONTAINS MORE DECIMAL PLACES THAN DISPLAYED)",""))))</f>
        <v/>
      </c>
      <c r="H10" s="143"/>
      <c r="I10" s="143"/>
      <c r="J10" s="38" t="s">
        <v>39</v>
      </c>
      <c r="K10" s="43" t="s">
        <v>75</v>
      </c>
      <c r="L10" s="43"/>
      <c r="M10" s="64"/>
      <c r="N10" s="7"/>
      <c r="O10" s="89" t="str">
        <f>"Item "&amp;C5&amp;":"</f>
        <v>Item :</v>
      </c>
      <c r="P10" s="89"/>
      <c r="Q10" s="40"/>
    </row>
    <row r="11" spans="2:17" ht="15" customHeight="1" x14ac:dyDescent="0.55000000000000004">
      <c r="B11" s="74" t="s">
        <v>74</v>
      </c>
      <c r="C11" s="84"/>
      <c r="D11" s="2" t="str">
        <f>IF(LEN(C11)&gt;6,"re-enter",IF(C11&gt;0.5,"HI cal",""))</f>
        <v/>
      </c>
      <c r="F11" s="141"/>
      <c r="G11" s="142" t="str">
        <f>IF(C13="","",IF(C13=0,"0.0000  g/dl",CONCATENATE(TEXT(C13,"0.0000"),"  g/dl",IF(AND(SUM(J$11:J$14)=0,D69&gt;$D$76),CONCATENATE("  (&gt;",$D$76*100,"% deviation from the average)"),""),IF(C13*10000-INT(C13*10000)&gt;0.0001,"    (THIS VALUE CONTAINS MORE DECIMAL PLACES THAN DISPLAYED)",""))))</f>
        <v/>
      </c>
      <c r="H11" s="143"/>
      <c r="I11" s="143"/>
      <c r="J11" s="54">
        <f>IF(C11="",0,IF(C11&lt;0.01,1,0))</f>
        <v>0</v>
      </c>
      <c r="K11" s="43">
        <f>IF(C11&lt;&gt;"",1,0)</f>
        <v>0</v>
      </c>
      <c r="L11" s="43"/>
      <c r="M11" s="64"/>
      <c r="N11" s="88"/>
      <c r="O11" s="91"/>
      <c r="P11" s="151" t="str">
        <f>CONCATENATE(IF(B90="","",B90&amp;CHAR(10)&amp;CHAR(10)),IF(B23="","","- "&amp;B23))</f>
        <v/>
      </c>
      <c r="Q11" s="40"/>
    </row>
    <row r="12" spans="2:17" ht="15" customHeight="1" x14ac:dyDescent="0.55000000000000004">
      <c r="B12" s="72"/>
      <c r="C12" s="84"/>
      <c r="D12" s="2" t="str">
        <f>IF(LEN(C12)&gt;6,"re-enter",IF(C12&gt;0.5,"HI cal",""))</f>
        <v/>
      </c>
      <c r="F12" s="141"/>
      <c r="G12" s="142" t="str">
        <f>IF(C14="","",IF(C14=0,"0.0000  g/dl",CONCATENATE(TEXT(C14,"0.0000"),"  g/dl",IF(AND(SUM(J$11:J$14)=0,D70&gt;$D$76),CONCATENATE("  (&gt;",$D$76*100,"% deviation from the average)"),""),IF(C14*10000-INT(C14*10000)&gt;0.0001,"    (THIS VALUE CONTAINS MORE DECIMAL PLACES THAN DISPLAYED)",""))))</f>
        <v/>
      </c>
      <c r="H12" s="143"/>
      <c r="I12" s="143"/>
      <c r="J12" s="54">
        <f>IF(C12="",0,IF(C12&lt;0.01,1,0))</f>
        <v>0</v>
      </c>
      <c r="K12" s="43">
        <f>IF(C12&lt;&gt;"",1,0)</f>
        <v>0</v>
      </c>
      <c r="L12" s="43"/>
      <c r="M12" s="64"/>
      <c r="N12" s="88"/>
      <c r="O12" s="88"/>
      <c r="P12" s="151"/>
      <c r="Q12" s="40"/>
    </row>
    <row r="13" spans="2:17" ht="15" customHeight="1" x14ac:dyDescent="0.55000000000000004">
      <c r="B13" s="72"/>
      <c r="C13" s="84"/>
      <c r="D13" s="2" t="str">
        <f>IF(LEN(C13)&gt;6,"re-enter",IF(C13&gt;0.5,"HI cal",""))</f>
        <v/>
      </c>
      <c r="F13" s="141"/>
      <c r="G13" s="139" t="str">
        <f>IF(MIN(C11:C14)&lt;0.01,"",CONCATENATE("The average of the four values is  ",TEXT(D72,"0.000000")," g/dl."))</f>
        <v/>
      </c>
      <c r="H13" s="140"/>
      <c r="I13" s="140"/>
      <c r="J13" s="54">
        <f>IF(C13="",0,IF(C13&lt;0.01,1,0))</f>
        <v>0</v>
      </c>
      <c r="K13" s="43">
        <f>IF(C13&lt;&gt;"",1,0)</f>
        <v>0</v>
      </c>
      <c r="L13" s="43"/>
      <c r="M13" s="64"/>
      <c r="N13" s="88"/>
      <c r="O13" s="88"/>
      <c r="P13" s="151"/>
      <c r="Q13" s="40"/>
    </row>
    <row r="14" spans="2:17" ht="15" customHeight="1" thickBot="1" x14ac:dyDescent="0.6">
      <c r="B14" s="75"/>
      <c r="C14" s="85"/>
      <c r="D14" s="2" t="str">
        <f>IF(LEN(C14)&gt;6,"re-enter",IF(C14&gt;0.5,"HI cal",""))</f>
        <v/>
      </c>
      <c r="F14" s="141"/>
      <c r="G14" s="144" t="str">
        <f>IF(MIN(C11:C14)&lt;0.01,"",CONCATENATE("The ",D76*100,"% uncertainty is +/- ", TEXT(D77,"0.0000000"), " g/dl, at a 99.73 % level of confidence (k=3)."))</f>
        <v/>
      </c>
      <c r="H14" s="145"/>
      <c r="I14" s="145"/>
      <c r="J14" s="54">
        <f>IF(C14="",0,IF(C14&lt;0.01,1,0))</f>
        <v>0</v>
      </c>
      <c r="K14" s="43">
        <f>IF(C14&lt;&gt;"",1,0)</f>
        <v>0</v>
      </c>
      <c r="L14" s="43"/>
      <c r="M14" s="64"/>
      <c r="N14" s="88"/>
      <c r="O14" s="88"/>
      <c r="P14" s="151"/>
      <c r="Q14" s="40"/>
    </row>
    <row r="15" spans="2:17" x14ac:dyDescent="0.55000000000000004">
      <c r="B15" s="117"/>
      <c r="F15" s="141"/>
      <c r="G15" s="146" t="str">
        <f>IF(OR(MIN(C11:C14)&lt;0.01,SUM(K11:K14)&lt;&gt;4),"",IF(AND(MAX(D67:D70)&gt;D76,M30=""),"",IF(AND(MAX(D67:D70)&gt;D76,M30&lt;&gt;""),"The lowest value was used for reporting.",CONCATENATE("The ",IF(C8="serum","serum converted, ",""),"truncated average for reporting is ",IF(C8="serum",TEXT(F74,"0.00"),TEXT(D74,"0.00")),"  g/dl."))))</f>
        <v/>
      </c>
      <c r="H15" s="147"/>
      <c r="I15" s="147"/>
      <c r="J15" s="54"/>
      <c r="M15" s="64"/>
      <c r="N15" s="88"/>
      <c r="O15" s="91"/>
      <c r="P15" s="151"/>
      <c r="Q15" s="40"/>
    </row>
    <row r="16" spans="2:17" x14ac:dyDescent="0.55000000000000004">
      <c r="B16" s="117"/>
      <c r="C16" s="70" t="str">
        <f>IF(AND(C9&lt;&gt;"acetone",C17="x",SUM(K11:K14)&gt;0,SUM(J11:J14)=0),"'No alcohol' selected below conflicts with entered results!","")</f>
        <v/>
      </c>
      <c r="F16" s="141"/>
      <c r="G16" s="144" t="str">
        <f>IF(C8="serum",CONCATENATE("The serum to whole blood conversion calculation is:  ",TEXT(D72,"0.000000")," g/dl / 1.18 = ",TEXT(F72,"0.000000")," g/dl."),"")</f>
        <v/>
      </c>
      <c r="H16" s="145"/>
      <c r="I16" s="145"/>
      <c r="J16" s="54"/>
      <c r="M16" s="64"/>
      <c r="N16" s="88"/>
      <c r="O16" s="7"/>
      <c r="P16" s="151"/>
      <c r="Q16" s="40"/>
    </row>
    <row r="17" spans="2:17" x14ac:dyDescent="0.55000000000000004">
      <c r="B17" s="68" t="s">
        <v>42</v>
      </c>
      <c r="C17" s="86"/>
      <c r="D17" s="60" t="s">
        <v>43</v>
      </c>
      <c r="F17" s="98"/>
      <c r="M17" s="64"/>
      <c r="N17" s="7"/>
      <c r="O17" s="7"/>
      <c r="P17" s="151"/>
      <c r="Q17" s="40"/>
    </row>
    <row r="18" spans="2:17" x14ac:dyDescent="0.55000000000000004">
      <c r="M18" s="64"/>
      <c r="N18" s="7"/>
      <c r="O18" s="123"/>
      <c r="P18" s="151"/>
      <c r="Q18" s="40"/>
    </row>
    <row r="19" spans="2:17" x14ac:dyDescent="0.55000000000000004">
      <c r="B19" s="59" t="s">
        <v>85</v>
      </c>
      <c r="C19" s="38" t="str">
        <f>IFERROR(IF(B20="","",IF(VLOOKUP(B20,othervolid,1)=B20,"","+")),"+")</f>
        <v/>
      </c>
      <c r="E19" s="148" t="s">
        <v>82</v>
      </c>
      <c r="F19" s="148"/>
      <c r="G19" s="148"/>
      <c r="H19" s="148"/>
      <c r="I19" s="38" t="str">
        <f>IFERROR(IF(E20="","",IF(VLOOKUP(E20,othervolid,1)=E20,"","+")),"+")</f>
        <v/>
      </c>
      <c r="M19" s="64"/>
      <c r="N19" s="7"/>
      <c r="O19" s="7"/>
      <c r="P19" s="151"/>
      <c r="Q19" s="40"/>
    </row>
    <row r="20" spans="2:17" ht="15" customHeight="1" x14ac:dyDescent="0.55000000000000004">
      <c r="B20" s="158"/>
      <c r="C20" s="158"/>
      <c r="E20" s="171"/>
      <c r="F20" s="172"/>
      <c r="G20" s="172"/>
      <c r="H20" s="173"/>
      <c r="M20" s="64"/>
      <c r="N20" s="88"/>
      <c r="O20" s="7"/>
      <c r="P20" s="151"/>
      <c r="Q20" s="40"/>
    </row>
    <row r="21" spans="2:17" x14ac:dyDescent="0.55000000000000004">
      <c r="D21" s="99" t="str">
        <f>IF(AND(B20=E20,B20&lt;&gt;""),"The two entries above conflict with eachother!","")</f>
        <v/>
      </c>
      <c r="M21" s="64"/>
      <c r="N21" s="88"/>
      <c r="O21" s="7"/>
      <c r="P21" s="151"/>
      <c r="Q21" s="40"/>
    </row>
    <row r="22" spans="2:17" ht="15" customHeight="1" x14ac:dyDescent="0.55000000000000004">
      <c r="B22" s="38" t="s">
        <v>101</v>
      </c>
      <c r="E22" s="38" t="str">
        <f>IFERROR(IF(B23="","",IF(VLOOKUP(B23,statements_alpha,1)=B23,"","+")),"+")</f>
        <v/>
      </c>
      <c r="F22" s="39"/>
      <c r="G22" s="58"/>
      <c r="H22" s="58"/>
      <c r="I22" s="58"/>
      <c r="M22" s="64"/>
      <c r="N22" s="7"/>
      <c r="O22" s="7"/>
      <c r="P22" s="151"/>
      <c r="Q22" s="40"/>
    </row>
    <row r="23" spans="2:17" ht="15" customHeight="1" x14ac:dyDescent="0.55000000000000004">
      <c r="B23" s="152"/>
      <c r="C23" s="153"/>
      <c r="D23" s="153"/>
      <c r="E23" s="153"/>
      <c r="F23" s="153"/>
      <c r="G23" s="153"/>
      <c r="H23" s="153"/>
      <c r="I23" s="154"/>
      <c r="M23" s="64"/>
      <c r="N23" s="149" t="s">
        <v>98</v>
      </c>
      <c r="O23" s="134"/>
      <c r="P23" s="150"/>
      <c r="Q23" s="40"/>
    </row>
    <row r="24" spans="2:17" x14ac:dyDescent="0.55000000000000004">
      <c r="B24" s="155"/>
      <c r="C24" s="156"/>
      <c r="D24" s="156"/>
      <c r="E24" s="156"/>
      <c r="F24" s="156"/>
      <c r="G24" s="156"/>
      <c r="H24" s="156"/>
      <c r="I24" s="157"/>
      <c r="M24" s="64"/>
      <c r="N24" s="107"/>
      <c r="O24" s="108"/>
      <c r="P24" s="109"/>
      <c r="Q24" s="40"/>
    </row>
    <row r="25" spans="2:17" x14ac:dyDescent="0.55000000000000004">
      <c r="F25" s="7"/>
      <c r="G25" s="58"/>
      <c r="H25" s="58"/>
      <c r="I25" s="58"/>
      <c r="M25" s="64"/>
      <c r="N25" s="7"/>
      <c r="O25" s="177" t="str">
        <f>IF(B27="","",RIGHT(B27,LEN(B27)-48))</f>
        <v/>
      </c>
      <c r="P25" s="177"/>
      <c r="Q25" s="40"/>
    </row>
    <row r="26" spans="2:17" ht="15" customHeight="1" x14ac:dyDescent="0.55000000000000004">
      <c r="B26" s="111" t="s">
        <v>102</v>
      </c>
      <c r="C26" s="38" t="str">
        <f>IFERROR(IF(B27="","",IF(VLOOKUP(B27,dispositions_alpha,1)=B27,"","+")),"+")</f>
        <v/>
      </c>
      <c r="M26" s="64"/>
      <c r="N26" s="7"/>
      <c r="O26" s="177"/>
      <c r="P26" s="177"/>
      <c r="Q26" s="40"/>
    </row>
    <row r="27" spans="2:17" x14ac:dyDescent="0.55000000000000004">
      <c r="B27" s="168"/>
      <c r="C27" s="169"/>
      <c r="D27" s="169"/>
      <c r="E27" s="169"/>
      <c r="F27" s="169"/>
      <c r="G27" s="169"/>
      <c r="H27" s="169"/>
      <c r="I27" s="170"/>
      <c r="M27" s="64"/>
      <c r="N27" s="7"/>
      <c r="O27" s="7"/>
      <c r="P27" s="7"/>
      <c r="Q27" s="40"/>
    </row>
    <row r="28" spans="2:17" x14ac:dyDescent="0.55000000000000004">
      <c r="M28" s="64"/>
      <c r="N28" s="176" t="s">
        <v>99</v>
      </c>
      <c r="O28" s="176"/>
      <c r="P28" s="176"/>
      <c r="Q28" s="40"/>
    </row>
    <row r="29" spans="2:17" ht="15" customHeight="1" x14ac:dyDescent="0.55000000000000004">
      <c r="B29" s="42" t="s">
        <v>28</v>
      </c>
      <c r="C29" s="102"/>
      <c r="D29" s="102"/>
      <c r="E29" s="102"/>
      <c r="F29" s="102"/>
      <c r="G29" s="102"/>
      <c r="H29" s="102"/>
      <c r="I29" s="102"/>
      <c r="N29" s="79"/>
      <c r="O29" s="79"/>
      <c r="P29" s="79"/>
    </row>
    <row r="30" spans="2:17" x14ac:dyDescent="0.55000000000000004">
      <c r="B30" s="179"/>
      <c r="C30" s="180"/>
      <c r="D30" s="180"/>
      <c r="E30" s="180"/>
      <c r="F30" s="180"/>
      <c r="G30" s="180"/>
      <c r="H30" s="180"/>
      <c r="I30" s="181"/>
      <c r="M30" s="130"/>
      <c r="N30" s="178" t="str">
        <f>IF(AND(MAX(D67:D70)&gt;D76,SUM(K11:K14)=4),"&lt;- If this is a second set of values for the case, and both sets have an unacceptable deviation from the mean, enter the lowest value in the cell to the left (gm/dL).","")</f>
        <v/>
      </c>
      <c r="O30" s="178"/>
      <c r="P30" s="178"/>
    </row>
    <row r="31" spans="2:17" ht="15" customHeight="1" x14ac:dyDescent="0.55000000000000004">
      <c r="B31" s="182"/>
      <c r="C31" s="183"/>
      <c r="D31" s="183"/>
      <c r="E31" s="183"/>
      <c r="F31" s="183"/>
      <c r="G31" s="183"/>
      <c r="H31" s="183"/>
      <c r="I31" s="184"/>
      <c r="N31" s="178"/>
      <c r="O31" s="178"/>
      <c r="P31" s="178"/>
    </row>
    <row r="32" spans="2:17" x14ac:dyDescent="0.55000000000000004">
      <c r="B32" s="182"/>
      <c r="C32" s="183"/>
      <c r="D32" s="183"/>
      <c r="E32" s="183"/>
      <c r="F32" s="183"/>
      <c r="G32" s="183"/>
      <c r="H32" s="183"/>
      <c r="I32" s="184"/>
      <c r="M32" s="5"/>
    </row>
    <row r="33" spans="2:9" x14ac:dyDescent="0.55000000000000004">
      <c r="B33" s="182"/>
      <c r="C33" s="183"/>
      <c r="D33" s="183"/>
      <c r="E33" s="183"/>
      <c r="F33" s="183"/>
      <c r="G33" s="183"/>
      <c r="H33" s="183"/>
      <c r="I33" s="184"/>
    </row>
    <row r="34" spans="2:9" x14ac:dyDescent="0.55000000000000004">
      <c r="B34" s="182"/>
      <c r="C34" s="183"/>
      <c r="D34" s="183"/>
      <c r="E34" s="183"/>
      <c r="F34" s="183"/>
      <c r="G34" s="183"/>
      <c r="H34" s="183"/>
      <c r="I34" s="184"/>
    </row>
    <row r="35" spans="2:9" x14ac:dyDescent="0.55000000000000004">
      <c r="B35" s="182"/>
      <c r="C35" s="183"/>
      <c r="D35" s="183"/>
      <c r="E35" s="183"/>
      <c r="F35" s="183"/>
      <c r="G35" s="183"/>
      <c r="H35" s="183"/>
      <c r="I35" s="184"/>
    </row>
    <row r="36" spans="2:9" x14ac:dyDescent="0.55000000000000004">
      <c r="B36" s="182"/>
      <c r="C36" s="183"/>
      <c r="D36" s="183"/>
      <c r="E36" s="183"/>
      <c r="F36" s="183"/>
      <c r="G36" s="183"/>
      <c r="H36" s="183"/>
      <c r="I36" s="184"/>
    </row>
    <row r="37" spans="2:9" x14ac:dyDescent="0.55000000000000004">
      <c r="B37" s="182"/>
      <c r="C37" s="183"/>
      <c r="D37" s="183"/>
      <c r="E37" s="183"/>
      <c r="F37" s="183"/>
      <c r="G37" s="183"/>
      <c r="H37" s="183"/>
      <c r="I37" s="184"/>
    </row>
    <row r="38" spans="2:9" x14ac:dyDescent="0.55000000000000004">
      <c r="B38" s="185"/>
      <c r="C38" s="186"/>
      <c r="D38" s="186"/>
      <c r="E38" s="186"/>
      <c r="F38" s="186"/>
      <c r="G38" s="186"/>
      <c r="H38" s="186"/>
      <c r="I38" s="187"/>
    </row>
    <row r="40" spans="2:9" x14ac:dyDescent="0.55000000000000004">
      <c r="B40" s="7" t="s">
        <v>103</v>
      </c>
    </row>
    <row r="41" spans="2:9" ht="15" customHeight="1" x14ac:dyDescent="0.55000000000000004">
      <c r="B41" s="159" t="str">
        <f>CONCATENATE(IF(B90="","",B90&amp;CHAR(10)&amp;CHAR(10)),IF(B23="","","- "&amp;B23&amp;CHAR(10)&amp;CHAR(10)))</f>
        <v/>
      </c>
      <c r="C41" s="160"/>
      <c r="D41" s="160"/>
      <c r="E41" s="160"/>
      <c r="F41" s="160"/>
      <c r="G41" s="160"/>
      <c r="H41" s="160"/>
      <c r="I41" s="161"/>
    </row>
    <row r="42" spans="2:9" x14ac:dyDescent="0.55000000000000004">
      <c r="B42" s="162"/>
      <c r="C42" s="163"/>
      <c r="D42" s="163"/>
      <c r="E42" s="163"/>
      <c r="F42" s="163"/>
      <c r="G42" s="163"/>
      <c r="H42" s="163"/>
      <c r="I42" s="164"/>
    </row>
    <row r="43" spans="2:9" x14ac:dyDescent="0.55000000000000004">
      <c r="B43" s="162"/>
      <c r="C43" s="163"/>
      <c r="D43" s="163"/>
      <c r="E43" s="163"/>
      <c r="F43" s="163"/>
      <c r="G43" s="163"/>
      <c r="H43" s="163"/>
      <c r="I43" s="164"/>
    </row>
    <row r="44" spans="2:9" x14ac:dyDescent="0.55000000000000004">
      <c r="B44" s="162"/>
      <c r="C44" s="163"/>
      <c r="D44" s="163"/>
      <c r="E44" s="163"/>
      <c r="F44" s="163"/>
      <c r="G44" s="163"/>
      <c r="H44" s="163"/>
      <c r="I44" s="164"/>
    </row>
    <row r="45" spans="2:9" x14ac:dyDescent="0.55000000000000004">
      <c r="B45" s="162"/>
      <c r="C45" s="163"/>
      <c r="D45" s="163"/>
      <c r="E45" s="163"/>
      <c r="F45" s="163"/>
      <c r="G45" s="163"/>
      <c r="H45" s="163"/>
      <c r="I45" s="164"/>
    </row>
    <row r="46" spans="2:9" x14ac:dyDescent="0.55000000000000004">
      <c r="B46" s="162"/>
      <c r="C46" s="163"/>
      <c r="D46" s="163"/>
      <c r="E46" s="163"/>
      <c r="F46" s="163"/>
      <c r="G46" s="163"/>
      <c r="H46" s="163"/>
      <c r="I46" s="164"/>
    </row>
    <row r="47" spans="2:9" x14ac:dyDescent="0.55000000000000004">
      <c r="B47" s="162"/>
      <c r="C47" s="163"/>
      <c r="D47" s="163"/>
      <c r="E47" s="163"/>
      <c r="F47" s="163"/>
      <c r="G47" s="163"/>
      <c r="H47" s="163"/>
      <c r="I47" s="164"/>
    </row>
    <row r="48" spans="2:9" x14ac:dyDescent="0.55000000000000004">
      <c r="B48" s="162"/>
      <c r="C48" s="163"/>
      <c r="D48" s="163"/>
      <c r="E48" s="163"/>
      <c r="F48" s="163"/>
      <c r="G48" s="163"/>
      <c r="H48" s="163"/>
      <c r="I48" s="164"/>
    </row>
    <row r="49" spans="2:12" x14ac:dyDescent="0.55000000000000004">
      <c r="B49" s="162"/>
      <c r="C49" s="163"/>
      <c r="D49" s="163"/>
      <c r="E49" s="163"/>
      <c r="F49" s="163"/>
      <c r="G49" s="163"/>
      <c r="H49" s="163"/>
      <c r="I49" s="164"/>
    </row>
    <row r="50" spans="2:12" x14ac:dyDescent="0.55000000000000004">
      <c r="B50" s="162"/>
      <c r="C50" s="163"/>
      <c r="D50" s="163"/>
      <c r="E50" s="163"/>
      <c r="F50" s="163"/>
      <c r="G50" s="163"/>
      <c r="H50" s="163"/>
      <c r="I50" s="164"/>
    </row>
    <row r="51" spans="2:12" x14ac:dyDescent="0.55000000000000004">
      <c r="B51" s="162"/>
      <c r="C51" s="163"/>
      <c r="D51" s="163"/>
      <c r="E51" s="163"/>
      <c r="F51" s="163"/>
      <c r="G51" s="163"/>
      <c r="H51" s="163"/>
      <c r="I51" s="164"/>
    </row>
    <row r="52" spans="2:12" x14ac:dyDescent="0.55000000000000004">
      <c r="B52" s="162"/>
      <c r="C52" s="163"/>
      <c r="D52" s="163"/>
      <c r="E52" s="163"/>
      <c r="F52" s="163"/>
      <c r="G52" s="163"/>
      <c r="H52" s="163"/>
      <c r="I52" s="164"/>
    </row>
    <row r="53" spans="2:12" x14ac:dyDescent="0.55000000000000004">
      <c r="B53" s="162"/>
      <c r="C53" s="163"/>
      <c r="D53" s="163"/>
      <c r="E53" s="163"/>
      <c r="F53" s="163"/>
      <c r="G53" s="163"/>
      <c r="H53" s="163"/>
      <c r="I53" s="164"/>
    </row>
    <row r="54" spans="2:12" x14ac:dyDescent="0.55000000000000004">
      <c r="B54" s="162"/>
      <c r="C54" s="163"/>
      <c r="D54" s="163"/>
      <c r="E54" s="163"/>
      <c r="F54" s="163"/>
      <c r="G54" s="163"/>
      <c r="H54" s="163"/>
      <c r="I54" s="164"/>
    </row>
    <row r="55" spans="2:12" x14ac:dyDescent="0.55000000000000004">
      <c r="B55" s="165"/>
      <c r="C55" s="166"/>
      <c r="D55" s="166"/>
      <c r="E55" s="166"/>
      <c r="F55" s="166"/>
      <c r="G55" s="166"/>
      <c r="H55" s="166"/>
      <c r="I55" s="167"/>
    </row>
    <row r="56" spans="2:12" x14ac:dyDescent="0.55000000000000004">
      <c r="B56" s="103"/>
      <c r="C56" s="103"/>
      <c r="D56" s="103"/>
      <c r="E56" s="103"/>
      <c r="F56" s="103"/>
      <c r="G56" s="103"/>
      <c r="H56" s="103"/>
      <c r="I56" s="103"/>
    </row>
    <row r="57" spans="2:12" x14ac:dyDescent="0.55000000000000004">
      <c r="B57" s="104" t="s">
        <v>112</v>
      </c>
      <c r="C57" s="103"/>
      <c r="D57" s="103"/>
      <c r="E57" s="103"/>
      <c r="F57" s="103"/>
      <c r="G57" s="103"/>
      <c r="H57" s="103"/>
      <c r="I57" s="103"/>
    </row>
    <row r="59" spans="2:12" x14ac:dyDescent="0.55000000000000004">
      <c r="B59" s="42" t="str">
        <f>'1'!B59</f>
        <v>Form template approved by Toxicology Technical Leader Wayne Lewallen on 11/14/2019.</v>
      </c>
    </row>
    <row r="60" spans="2:12" x14ac:dyDescent="0.55000000000000004">
      <c r="B60" s="42"/>
    </row>
    <row r="61" spans="2:12" x14ac:dyDescent="0.55000000000000004">
      <c r="B61" s="42"/>
      <c r="L61" s="119"/>
    </row>
    <row r="62" spans="2:12" x14ac:dyDescent="0.55000000000000004">
      <c r="B62" s="42"/>
      <c r="I62" s="8"/>
      <c r="L62" s="119" t="s">
        <v>118</v>
      </c>
    </row>
    <row r="63" spans="2:12" x14ac:dyDescent="0.55000000000000004">
      <c r="I63" s="131"/>
    </row>
    <row r="64" spans="2:12" x14ac:dyDescent="0.55000000000000004">
      <c r="I64" s="7"/>
    </row>
    <row r="65" spans="1:7" hidden="1" x14ac:dyDescent="0.55000000000000004">
      <c r="B65" s="44" t="s">
        <v>29</v>
      </c>
    </row>
    <row r="66" spans="1:7" hidden="1" x14ac:dyDescent="0.55000000000000004">
      <c r="B66" s="21" t="s">
        <v>41</v>
      </c>
      <c r="C66" s="46" t="s">
        <v>3</v>
      </c>
      <c r="D66" s="45"/>
    </row>
    <row r="67" spans="1:7" hidden="1" x14ac:dyDescent="0.55000000000000004">
      <c r="B67" s="47">
        <f>C11</f>
        <v>0</v>
      </c>
      <c r="C67" s="9" t="e">
        <f>ABS(C11-D$72)</f>
        <v>#DIV/0!</v>
      </c>
      <c r="D67" s="16" t="str">
        <f>IFERROR(C67/$D$72,"")</f>
        <v/>
      </c>
    </row>
    <row r="68" spans="1:7" hidden="1" x14ac:dyDescent="0.55000000000000004">
      <c r="B68" s="47">
        <f>C12</f>
        <v>0</v>
      </c>
      <c r="C68" s="10" t="e">
        <f>ABS(C12-D$72)</f>
        <v>#DIV/0!</v>
      </c>
      <c r="D68" s="16" t="str">
        <f t="shared" ref="D68:D70" si="0">IFERROR(C68/$D$72,"")</f>
        <v/>
      </c>
    </row>
    <row r="69" spans="1:7" hidden="1" x14ac:dyDescent="0.55000000000000004">
      <c r="B69" s="47">
        <f>C13</f>
        <v>0</v>
      </c>
      <c r="C69" s="10" t="e">
        <f>ABS(C13-D$72)</f>
        <v>#DIV/0!</v>
      </c>
      <c r="D69" s="16" t="str">
        <f t="shared" si="0"/>
        <v/>
      </c>
    </row>
    <row r="70" spans="1:7" hidden="1" x14ac:dyDescent="0.55000000000000004">
      <c r="B70" s="47">
        <f>C14</f>
        <v>0</v>
      </c>
      <c r="C70" s="10" t="e">
        <f>ABS(C14-D$72)</f>
        <v>#DIV/0!</v>
      </c>
      <c r="D70" s="16" t="str">
        <f t="shared" si="0"/>
        <v/>
      </c>
    </row>
    <row r="71" spans="1:7" hidden="1" x14ac:dyDescent="0.55000000000000004">
      <c r="F71" s="38" t="s">
        <v>77</v>
      </c>
    </row>
    <row r="72" spans="1:7" hidden="1" x14ac:dyDescent="0.55000000000000004">
      <c r="C72" s="38" t="s">
        <v>0</v>
      </c>
      <c r="D72" s="6" t="e">
        <f>AVERAGE(C11:C14)</f>
        <v>#DIV/0!</v>
      </c>
      <c r="E72" s="38" t="s">
        <v>10</v>
      </c>
      <c r="F72" s="37" t="e">
        <f>D72/1.18</f>
        <v>#DIV/0!</v>
      </c>
      <c r="G72" s="38" t="s">
        <v>10</v>
      </c>
    </row>
    <row r="73" spans="1:7" hidden="1" x14ac:dyDescent="0.55000000000000004">
      <c r="C73" s="55" t="s">
        <v>4</v>
      </c>
      <c r="D73" s="3" t="e">
        <f>TEXT(INT(D72*100)/100,"0.00")</f>
        <v>#DIV/0!</v>
      </c>
      <c r="E73" s="38" t="s">
        <v>10</v>
      </c>
      <c r="F73" s="3" t="e">
        <f>TEXT(INT(F72*100)/100,"0.00")</f>
        <v>#DIV/0!</v>
      </c>
      <c r="G73" s="38" t="s">
        <v>10</v>
      </c>
    </row>
    <row r="74" spans="1:7" hidden="1" x14ac:dyDescent="0.55000000000000004">
      <c r="C74" s="8" t="s">
        <v>1</v>
      </c>
      <c r="D74" s="4" t="str">
        <f>IF(MIN(C11:C14)&lt;0.01,"0.00",D73)</f>
        <v>0.00</v>
      </c>
      <c r="E74" s="38" t="s">
        <v>10</v>
      </c>
      <c r="F74" s="4" t="str">
        <f>IF(MIN(C11:C14)&lt;0.01,"0.00",F73)</f>
        <v>0.00</v>
      </c>
      <c r="G74" s="38" t="s">
        <v>10</v>
      </c>
    </row>
    <row r="75" spans="1:7" hidden="1" x14ac:dyDescent="0.55000000000000004"/>
    <row r="76" spans="1:7" hidden="1" x14ac:dyDescent="0.55000000000000004">
      <c r="C76" s="174" t="s">
        <v>2</v>
      </c>
      <c r="D76" s="56">
        <f>VLOOKUP(C9,Ranges!G9:H12,2)</f>
        <v>0.04</v>
      </c>
    </row>
    <row r="77" spans="1:7" hidden="1" x14ac:dyDescent="0.55000000000000004">
      <c r="B77" s="58"/>
      <c r="C77" s="175"/>
      <c r="D77" s="57" t="e">
        <f>D76*D72</f>
        <v>#DIV/0!</v>
      </c>
      <c r="F77" s="1"/>
    </row>
    <row r="78" spans="1:7" hidden="1" x14ac:dyDescent="0.55000000000000004">
      <c r="B78" s="58"/>
      <c r="C78" s="65"/>
      <c r="D78" s="66"/>
      <c r="F78" s="1"/>
    </row>
    <row r="79" spans="1:7" hidden="1" x14ac:dyDescent="0.55000000000000004">
      <c r="B79" s="11" t="s">
        <v>76</v>
      </c>
      <c r="C79" s="11"/>
    </row>
    <row r="80" spans="1:7" hidden="1" x14ac:dyDescent="0.55000000000000004">
      <c r="A80" s="64"/>
      <c r="B80" s="38" t="s">
        <v>78</v>
      </c>
      <c r="C80" s="63" t="str">
        <f>IF(OR(SUM(J11:J14)&gt;0,MAX(D67:D70)&gt;D76,C8="serum"),"",IF(D74="0.00","",CONCATENATE("The measured ",C8," acetone concentration is ",TEXT(TRUNC(D72,3),"0.000")," +/- ",IF(INT(D72*D76*10000)&lt;5,"0.001",TEXT(D72*D76,"0.000"))," grams per 100 milliliters, at a coverage probability of 99.7%.  ",CHAR(10),CHAR(10))))</f>
        <v/>
      </c>
    </row>
    <row r="81" spans="1:9" hidden="1" x14ac:dyDescent="0.55000000000000004">
      <c r="A81" s="64"/>
      <c r="B81" s="38" t="s">
        <v>79</v>
      </c>
      <c r="C81" s="63" t="str">
        <f>CONCATENATE("The ",C8," alcohol concentration is 0.00 grams of alcohol per 100 milliliters, as defined by NCGS 20-4.01 (1b).  ",IF(AND(B20="",E20="",C9&lt;&gt;"acetone"),C86,CHAR(10)&amp;CHAR(10)))</f>
        <v>The blood alcohol concentration is 0.00 grams of alcohol per 100 milliliters, as defined by NCGS 20-4.01 (1b).    (Analysis performed using HS-GC.)</v>
      </c>
    </row>
    <row r="82" spans="1:9" hidden="1" x14ac:dyDescent="0.55000000000000004">
      <c r="A82" s="64"/>
      <c r="B82" s="38" t="s">
        <v>80</v>
      </c>
      <c r="C82" s="63" t="str">
        <f>IFERROR(IF(AND(SUM(J11:J14)=0,MAX(D67:D70)&gt;D76),"",IF(C8="serum",CONCATENATE("The blood ",C9," concentration is ",TEXT(F74,"0.00")," grams of alcohol per 100 milliliters, as defined by NCGS 20-4.01 (1b).  The reported blood alcohol concentration is a calculated value resulting from a converted serum alcohol concentration.  The measured serum ",C9," concentration is ",TEXT(TRUNC(D72,3),"0.000")," +/- ",IF(INT(D72*D76*10000)&lt;5,"0.001",TEXT(D72*D76,"0.000"))," grams of alcohol per 100 milliliters, at a coverage probability of 99.7%.",IF(AND(B20="",E20=""),C86,CHAR(10)&amp;CHAR(10))),"")),"")</f>
        <v/>
      </c>
    </row>
    <row r="83" spans="1:9" hidden="1" x14ac:dyDescent="0.55000000000000004">
      <c r="A83" s="64"/>
      <c r="B83" s="38" t="s">
        <v>81</v>
      </c>
      <c r="C83" s="63" t="str">
        <f>IFERROR(IF(AND(SUM(J11:J14)=0,MAX(D67:D70)&gt;D76,SUM(K11:K14)=4,M30&lt;&gt;""),CONCATENATE("The ",C8," ",C9," concentration is ",TEXT(INT(M30*100)/100,"0.00")," grams of alcohol per 100 milliliters, as defined by NCGS 20-4.01 (1b)."),IF(AND(SUM(J11:J14)=0,MAX(D67:D70)&gt;D76),"",CONCATENATE("The ",C8," ",C9," concentration is ",TEXT(D74,"0.00")," grams of alcohol per 100 milliliters, as defined by NCGS 20-4.01 (1b).","  The measured ",C8," ",C9," concentration is ",TEXT(TRUNC(D72,3),"0.000")," +/- ",IF(INT(D72*D76*10000)&lt;5,"0.001",TEXT(D72*D76,"0.000"))," grams of alcohol per 100 milliliters, at a coverage probability of 99.7%.  ",IF(AND(B20="",E20=""),C86,CHAR(10)&amp;CHAR(10))))),"")</f>
        <v/>
      </c>
    </row>
    <row r="84" spans="1:9" hidden="1" x14ac:dyDescent="0.55000000000000004">
      <c r="A84" s="64"/>
      <c r="B84" s="38" t="s">
        <v>83</v>
      </c>
      <c r="C84" s="63" t="str">
        <f>CONCATENATE("Analysis confirmed the presence of the following substance: ",B20,".  ",CHAR(10),CHAR(10))</f>
        <v xml:space="preserve">Analysis confirmed the presence of the following substance: .  
</v>
      </c>
    </row>
    <row r="85" spans="1:9" hidden="1" x14ac:dyDescent="0.55000000000000004">
      <c r="A85" s="64"/>
      <c r="B85" s="67" t="s">
        <v>84</v>
      </c>
      <c r="C85" s="54" t="str">
        <f>CONCATENATE("Analysis did not confirm the presence of the following: ",E20,".  ",CHAR(10),CHAR(10))</f>
        <v xml:space="preserve">Analysis did not confirm the presence of the following: .  
</v>
      </c>
    </row>
    <row r="86" spans="1:9" hidden="1" x14ac:dyDescent="0.55000000000000004">
      <c r="A86" s="64"/>
      <c r="B86" s="78" t="s">
        <v>90</v>
      </c>
      <c r="C86" s="101" t="s">
        <v>111</v>
      </c>
    </row>
    <row r="87" spans="1:9" hidden="1" x14ac:dyDescent="0.55000000000000004"/>
    <row r="88" spans="1:9" hidden="1" x14ac:dyDescent="0.55000000000000004"/>
    <row r="89" spans="1:9" hidden="1" x14ac:dyDescent="0.55000000000000004">
      <c r="B89" s="38" t="s">
        <v>100</v>
      </c>
      <c r="E89" s="90"/>
    </row>
    <row r="90" spans="1:9" hidden="1" x14ac:dyDescent="0.55000000000000004">
      <c r="B90" s="159" t="str">
        <f>CONCATENATE(IF(AND(C8&lt;&gt;"serum",C9="acetone"),"- "&amp;C80,""),IF(OR(C17="x",AND(C9&lt;&gt;"acetone",SUM(J11:J14)&gt;0)),"- "&amp;C81,""),IF(AND(SUM(K11:K14)&gt;1,C8&lt;&gt;"serum",C9&lt;&gt;"acetone",C17&lt;&gt;"x",SUM(J11:J14)=0),"- "&amp;C83,""),IF(AND(C8="serum",C17&lt;&gt;"x",SUM(J11:J14)=0),"- "&amp;C82,""),IF(B20&lt;&gt;"","- "&amp;C84,""),IF(E20&lt;&gt;"","- "&amp;C85,""),IF(OR(B20&lt;&gt;"",E20&lt;&gt;"",AND(C9="acetone",C8&lt;&gt;"serum")),C86,""))</f>
        <v/>
      </c>
      <c r="C90" s="160"/>
      <c r="D90" s="160"/>
      <c r="E90" s="160"/>
      <c r="F90" s="160"/>
      <c r="G90" s="160"/>
      <c r="H90" s="160"/>
      <c r="I90" s="161"/>
    </row>
    <row r="91" spans="1:9" hidden="1" x14ac:dyDescent="0.55000000000000004">
      <c r="B91" s="162"/>
      <c r="C91" s="163"/>
      <c r="D91" s="163"/>
      <c r="E91" s="163"/>
      <c r="F91" s="163"/>
      <c r="G91" s="163"/>
      <c r="H91" s="163"/>
      <c r="I91" s="164"/>
    </row>
    <row r="92" spans="1:9" hidden="1" x14ac:dyDescent="0.55000000000000004">
      <c r="B92" s="162"/>
      <c r="C92" s="163"/>
      <c r="D92" s="163"/>
      <c r="E92" s="163"/>
      <c r="F92" s="163"/>
      <c r="G92" s="163"/>
      <c r="H92" s="163"/>
      <c r="I92" s="164"/>
    </row>
    <row r="93" spans="1:9" hidden="1" x14ac:dyDescent="0.55000000000000004">
      <c r="B93" s="162"/>
      <c r="C93" s="163"/>
      <c r="D93" s="163"/>
      <c r="E93" s="163"/>
      <c r="F93" s="163"/>
      <c r="G93" s="163"/>
      <c r="H93" s="163"/>
      <c r="I93" s="164"/>
    </row>
    <row r="94" spans="1:9" hidden="1" x14ac:dyDescent="0.55000000000000004">
      <c r="B94" s="162"/>
      <c r="C94" s="163"/>
      <c r="D94" s="163"/>
      <c r="E94" s="163"/>
      <c r="F94" s="163"/>
      <c r="G94" s="163"/>
      <c r="H94" s="163"/>
      <c r="I94" s="164"/>
    </row>
    <row r="95" spans="1:9" hidden="1" x14ac:dyDescent="0.55000000000000004">
      <c r="B95" s="162"/>
      <c r="C95" s="163"/>
      <c r="D95" s="163"/>
      <c r="E95" s="163"/>
      <c r="F95" s="163"/>
      <c r="G95" s="163"/>
      <c r="H95" s="163"/>
      <c r="I95" s="164"/>
    </row>
    <row r="96" spans="1:9" hidden="1" x14ac:dyDescent="0.55000000000000004">
      <c r="B96" s="162"/>
      <c r="C96" s="163"/>
      <c r="D96" s="163"/>
      <c r="E96" s="163"/>
      <c r="F96" s="163"/>
      <c r="G96" s="163"/>
      <c r="H96" s="163"/>
      <c r="I96" s="164"/>
    </row>
    <row r="97" spans="2:9" hidden="1" x14ac:dyDescent="0.55000000000000004">
      <c r="B97" s="162"/>
      <c r="C97" s="163"/>
      <c r="D97" s="163"/>
      <c r="E97" s="163"/>
      <c r="F97" s="163"/>
      <c r="G97" s="163"/>
      <c r="H97" s="163"/>
      <c r="I97" s="164"/>
    </row>
    <row r="98" spans="2:9" hidden="1" x14ac:dyDescent="0.55000000000000004">
      <c r="B98" s="162"/>
      <c r="C98" s="163"/>
      <c r="D98" s="163"/>
      <c r="E98" s="163"/>
      <c r="F98" s="163"/>
      <c r="G98" s="163"/>
      <c r="H98" s="163"/>
      <c r="I98" s="164"/>
    </row>
    <row r="99" spans="2:9" hidden="1" x14ac:dyDescent="0.55000000000000004">
      <c r="B99" s="165"/>
      <c r="C99" s="166"/>
      <c r="D99" s="166"/>
      <c r="E99" s="166"/>
      <c r="F99" s="166"/>
      <c r="G99" s="166"/>
      <c r="H99" s="166"/>
      <c r="I99" s="167"/>
    </row>
    <row r="100" spans="2:9" hidden="1" x14ac:dyDescent="0.55000000000000004"/>
  </sheetData>
  <sheetProtection algorithmName="SHA-512" hashValue="XV+URN4eC6IiQiXsnLHwV1ptRF56tGj7IcZ8w75MTRsvkjC7C0pr5bL8XxOTh6b5cc6hEoUWbBvowGclR1n/3Q==" saltValue="464KLm9l08TFtCBCh9XB9w==" spinCount="100000" sheet="1" objects="1" scenarios="1"/>
  <mergeCells count="29">
    <mergeCell ref="B1:F1"/>
    <mergeCell ref="E4:F4"/>
    <mergeCell ref="E5:F5"/>
    <mergeCell ref="N7:P7"/>
    <mergeCell ref="F8:F16"/>
    <mergeCell ref="G8:I8"/>
    <mergeCell ref="N8:P8"/>
    <mergeCell ref="G9:I9"/>
    <mergeCell ref="G10:I10"/>
    <mergeCell ref="G11:I11"/>
    <mergeCell ref="B27:I27"/>
    <mergeCell ref="P11:P22"/>
    <mergeCell ref="G12:I12"/>
    <mergeCell ref="G13:I13"/>
    <mergeCell ref="G14:I14"/>
    <mergeCell ref="G15:I15"/>
    <mergeCell ref="G16:I16"/>
    <mergeCell ref="E19:H19"/>
    <mergeCell ref="B20:C20"/>
    <mergeCell ref="E20:H20"/>
    <mergeCell ref="B23:I24"/>
    <mergeCell ref="N23:P23"/>
    <mergeCell ref="O25:P26"/>
    <mergeCell ref="N28:P28"/>
    <mergeCell ref="B30:I38"/>
    <mergeCell ref="B41:I55"/>
    <mergeCell ref="C76:C77"/>
    <mergeCell ref="B90:I99"/>
    <mergeCell ref="N30:P31"/>
  </mergeCells>
  <conditionalFormatting sqref="C67:C70">
    <cfRule type="expression" dxfId="369" priority="8">
      <formula>ABS(C11-$D$72)&gt;$D$77</formula>
    </cfRule>
  </conditionalFormatting>
  <conditionalFormatting sqref="B26">
    <cfRule type="expression" dxfId="368" priority="9">
      <formula>B27=""</formula>
    </cfRule>
  </conditionalFormatting>
  <conditionalFormatting sqref="B4">
    <cfRule type="expression" dxfId="367" priority="7">
      <formula>$B$5=""</formula>
    </cfRule>
  </conditionalFormatting>
  <conditionalFormatting sqref="C4">
    <cfRule type="expression" dxfId="366" priority="6">
      <formula>$C$5=""</formula>
    </cfRule>
  </conditionalFormatting>
  <conditionalFormatting sqref="E4:F4">
    <cfRule type="expression" dxfId="365" priority="5">
      <formula>$E$5=""</formula>
    </cfRule>
  </conditionalFormatting>
  <conditionalFormatting sqref="H4">
    <cfRule type="expression" dxfId="364" priority="4">
      <formula>$H$5=""</formula>
    </cfRule>
  </conditionalFormatting>
  <conditionalFormatting sqref="C8">
    <cfRule type="expression" dxfId="363" priority="3">
      <formula>$C$8&lt;&gt;"blood"</formula>
    </cfRule>
  </conditionalFormatting>
  <conditionalFormatting sqref="C9">
    <cfRule type="expression" dxfId="362" priority="2">
      <formula>$C$9&lt;&gt;"ethanol"</formula>
    </cfRule>
  </conditionalFormatting>
  <conditionalFormatting sqref="M30">
    <cfRule type="expression" dxfId="361" priority="1">
      <formula>N30&lt;&gt;""</formula>
    </cfRule>
  </conditionalFormatting>
  <conditionalFormatting sqref="G9:G12">
    <cfRule type="expression" dxfId="360" priority="118">
      <formula>AND(SUM(J$11:J$14)=0,D67&gt;$D$76)</formula>
    </cfRule>
  </conditionalFormatting>
  <dataValidations count="8">
    <dataValidation type="list" errorStyle="warning" allowBlank="1" showErrorMessage="1" errorTitle="Custom entry" error="You have customized this field." sqref="B27:I27" xr:uid="{00000000-0002-0000-1D00-000000000000}">
      <formula1>dispositions</formula1>
    </dataValidation>
    <dataValidation type="textLength" errorStyle="warning" operator="equal" allowBlank="1" showInputMessage="1" showErrorMessage="1" errorTitle="Case Number Length Error?" error="The length of the case number should be 10 characters." sqref="B5" xr:uid="{00000000-0002-0000-1D00-000001000000}">
      <formula1>10</formula1>
    </dataValidation>
    <dataValidation type="list" errorStyle="warning" allowBlank="1" showInputMessage="1" showErrorMessage="1" errorTitle="Custom Entry" error="You have entered a selection not in the drop-down list.  " sqref="E20" xr:uid="{00000000-0002-0000-1D00-000002000000}">
      <formula1>othervolid</formula1>
    </dataValidation>
    <dataValidation type="list" errorStyle="warning" allowBlank="1" showErrorMessage="1" errorTitle="Custom entry" error="You have customized this field." sqref="B23:I24" xr:uid="{00000000-0002-0000-1D00-000003000000}">
      <formula1>statements</formula1>
    </dataValidation>
    <dataValidation type="list" allowBlank="1" showInputMessage="1" showErrorMessage="1" sqref="C8" xr:uid="{00000000-0002-0000-1D00-000004000000}">
      <formula1>matrix_list</formula1>
    </dataValidation>
    <dataValidation type="list" errorStyle="warning" allowBlank="1" showInputMessage="1" showErrorMessage="1" errorTitle="Custom Entry" error="You have entered a name not in the drop-down list." sqref="H5" xr:uid="{00000000-0002-0000-1D00-000005000000}">
      <formula1>analyst_list</formula1>
    </dataValidation>
    <dataValidation type="list" errorStyle="warning" allowBlank="1" showInputMessage="1" showErrorMessage="1" errorTitle="custom entry" error="You have entered a selection not in the drop-down list.  " sqref="B20:C20" xr:uid="{00000000-0002-0000-1D00-000006000000}">
      <formula1>othervolid</formula1>
    </dataValidation>
    <dataValidation type="list" allowBlank="1" showInputMessage="1" showErrorMessage="1" sqref="C17" xr:uid="{00000000-0002-0000-1D00-000007000000}">
      <formula1>applies</formula1>
    </dataValidation>
  </dataValidations>
  <pageMargins left="0.7" right="0.7" top="0.75" bottom="0.75" header="0.3" footer="0.3"/>
  <pageSetup scale="68" orientation="portrait" horizontalDpi="300" verticalDpi="300" r:id="rId1"/>
  <ignoredErrors>
    <ignoredError sqref="E5 H5 B5:C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22" r:id="rId4" name="Button 2">
              <controlPr defaultSize="0" print="0" autoFill="0" autoPict="0" macro="[0]!ThisWorkbook.GeneratePDF">
                <anchor moveWithCells="1">
                  <from>
                    <xdr:col>8</xdr:col>
                    <xdr:colOff>1123950</xdr:colOff>
                    <xdr:row>3</xdr:row>
                    <xdr:rowOff>11430</xdr:rowOff>
                  </from>
                  <to>
                    <xdr:col>11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D00-000008000000}">
          <x14:formula1>
            <xm:f>Ranges!$G$9:$G$12</xm:f>
          </x14:formula1>
          <xm:sqref>C9</xm:sqref>
        </x14:dataValidation>
        <x14:dataValidation type="date" errorStyle="information" operator="lessThan" allowBlank="1" showErrorMessage="1" errorTitle="Uncertainty Update Due" error="The uncertainty values used in this form are due to be updated.  Please ensure you are using the most recent form." xr:uid="{00000000-0002-0000-1D00-000009000000}">
          <x14:formula1>
            <xm:f>Ranges!G14+Ranges!G16</xm:f>
          </x14:formula1>
          <xm:sqref>E5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2">
    <pageSetUpPr fitToPage="1"/>
  </sheetPr>
  <dimension ref="A1:Q100"/>
  <sheetViews>
    <sheetView showGridLines="0" zoomScaleNormal="100" workbookViewId="0">
      <selection activeCell="C11" sqref="C11"/>
    </sheetView>
  </sheetViews>
  <sheetFormatPr defaultColWidth="9.15625" defaultRowHeight="14.4" x14ac:dyDescent="0.55000000000000004"/>
  <cols>
    <col min="1" max="1" width="1.83984375" style="38" customWidth="1"/>
    <col min="2" max="2" width="20.83984375" style="38" customWidth="1"/>
    <col min="3" max="3" width="12" style="38" bestFit="1" customWidth="1"/>
    <col min="4" max="4" width="11" style="38" customWidth="1"/>
    <col min="5" max="5" width="9.578125" style="38" customWidth="1"/>
    <col min="6" max="6" width="7.15625" style="38" customWidth="1"/>
    <col min="7" max="7" width="7.68359375" style="38" customWidth="1"/>
    <col min="8" max="8" width="25.68359375" style="38" customWidth="1"/>
    <col min="9" max="9" width="38.578125" style="38" customWidth="1"/>
    <col min="10" max="10" width="15.83984375" style="38" hidden="1" customWidth="1"/>
    <col min="11" max="11" width="22.41796875" style="38" hidden="1" customWidth="1"/>
    <col min="12" max="12" width="5" style="38" customWidth="1"/>
    <col min="13" max="13" width="7.41796875" style="38" customWidth="1"/>
    <col min="14" max="14" width="2.26171875" style="38" customWidth="1"/>
    <col min="15" max="15" width="2" style="38" customWidth="1"/>
    <col min="16" max="16" width="88.15625" style="38" customWidth="1"/>
    <col min="17" max="16384" width="9.15625" style="38"/>
  </cols>
  <sheetData>
    <row r="1" spans="2:17" ht="15" customHeight="1" x14ac:dyDescent="0.55000000000000004">
      <c r="B1" s="132" t="str">
        <f>'1'!B1</f>
        <v>Body Fluid Alcohol Concentration and Volatiles Reporting Form</v>
      </c>
      <c r="C1" s="133"/>
      <c r="D1" s="133"/>
      <c r="E1" s="133"/>
      <c r="F1" s="133"/>
      <c r="G1" s="79"/>
      <c r="H1" s="79"/>
      <c r="I1" s="93" t="str">
        <f>'1'!I1</f>
        <v>Version 2</v>
      </c>
      <c r="J1" s="44" t="s">
        <v>40</v>
      </c>
      <c r="K1" s="44" t="s">
        <v>40</v>
      </c>
      <c r="L1" s="44"/>
    </row>
    <row r="2" spans="2:17" ht="15" customHeight="1" x14ac:dyDescent="0.55000000000000004">
      <c r="B2" s="80" t="str">
        <f>'1'!B2</f>
        <v>NCSCL - Toxicology Section</v>
      </c>
      <c r="C2" s="11"/>
      <c r="D2" s="11"/>
      <c r="E2" s="11"/>
      <c r="F2" s="11"/>
      <c r="G2" s="11"/>
      <c r="H2" s="11"/>
      <c r="I2" s="94" t="str">
        <f>'1'!I2</f>
        <v>Effective Date: 11/14/2019</v>
      </c>
      <c r="J2" s="44"/>
      <c r="K2" s="44"/>
      <c r="L2" s="44"/>
      <c r="N2" s="100"/>
    </row>
    <row r="3" spans="2:17" ht="15" customHeight="1" x14ac:dyDescent="0.55000000000000004">
      <c r="D3" s="41"/>
      <c r="O3" s="95" t="s">
        <v>88</v>
      </c>
    </row>
    <row r="4" spans="2:17" ht="15" customHeight="1" x14ac:dyDescent="0.55000000000000004">
      <c r="B4" s="124" t="s">
        <v>37</v>
      </c>
      <c r="C4" s="124" t="s">
        <v>38</v>
      </c>
      <c r="E4" s="138" t="s">
        <v>94</v>
      </c>
      <c r="F4" s="138"/>
      <c r="H4" s="118" t="s">
        <v>44</v>
      </c>
      <c r="J4" s="92"/>
      <c r="O4" s="95"/>
      <c r="P4" s="110" t="s">
        <v>113</v>
      </c>
    </row>
    <row r="5" spans="2:17" ht="15" customHeight="1" x14ac:dyDescent="0.55000000000000004">
      <c r="B5" s="120" t="str">
        <f>IF('Sample list'!B35="","",'Sample list'!B35)</f>
        <v/>
      </c>
      <c r="C5" s="120" t="str">
        <f>IF('Sample list'!C35="","",'Sample list'!C35)</f>
        <v/>
      </c>
      <c r="E5" s="136" t="str">
        <f>IF('1'!E5="","",'1'!E5)</f>
        <v/>
      </c>
      <c r="F5" s="137"/>
      <c r="H5" s="83" t="str">
        <f>IF('1'!H5="","",'1'!H5)</f>
        <v/>
      </c>
      <c r="O5" s="38" t="s">
        <v>88</v>
      </c>
      <c r="P5" s="37" t="str">
        <f>B41</f>
        <v/>
      </c>
    </row>
    <row r="6" spans="2:17" ht="15" customHeight="1" x14ac:dyDescent="0.55000000000000004"/>
    <row r="7" spans="2:17" ht="15" customHeight="1" thickBot="1" x14ac:dyDescent="0.6">
      <c r="N7" s="135" t="s">
        <v>96</v>
      </c>
      <c r="O7" s="135"/>
      <c r="P7" s="135"/>
    </row>
    <row r="8" spans="2:17" ht="15" customHeight="1" x14ac:dyDescent="0.55000000000000004">
      <c r="B8" s="71" t="s">
        <v>92</v>
      </c>
      <c r="C8" s="81" t="s">
        <v>71</v>
      </c>
      <c r="F8" s="141" t="s">
        <v>86</v>
      </c>
      <c r="G8" s="139" t="str">
        <f>CONCATENATE("The measured ",C9," values are:")</f>
        <v>The measured ethanol values are:</v>
      </c>
      <c r="H8" s="140"/>
      <c r="I8" s="140"/>
      <c r="M8" s="64"/>
      <c r="N8" s="134" t="s">
        <v>97</v>
      </c>
      <c r="O8" s="134"/>
      <c r="P8" s="134"/>
      <c r="Q8" s="40"/>
    </row>
    <row r="9" spans="2:17" ht="15" customHeight="1" x14ac:dyDescent="0.55000000000000004">
      <c r="B9" s="72" t="s">
        <v>93</v>
      </c>
      <c r="C9" s="82" t="s">
        <v>5</v>
      </c>
      <c r="F9" s="141"/>
      <c r="G9" s="142" t="str">
        <f>IF(C11="","",IF(C11=0,"0.0000  g/dl",CONCATENATE(TEXT(C11,"0.0000"),"  g/dl",IF(AND(SUM(J$11:J$14)=0,D67&gt;$D$76),CONCATENATE("  (&gt;",$D$76*100,"% deviation from the average)"),""),IF(C11*10000-INT(C11*10000)&gt;0.0001,"    (THIS VALUE CONTAINS MORE DECIMAL PLACES THAN DISPLAYED)",""))))</f>
        <v/>
      </c>
      <c r="H9" s="143"/>
      <c r="I9" s="143"/>
      <c r="M9" s="64"/>
      <c r="N9" s="105"/>
      <c r="O9" s="89"/>
      <c r="P9" s="106"/>
      <c r="Q9" s="40"/>
    </row>
    <row r="10" spans="2:17" ht="15" customHeight="1" x14ac:dyDescent="0.55000000000000004">
      <c r="B10" s="72"/>
      <c r="C10" s="73"/>
      <c r="D10" s="69"/>
      <c r="F10" s="141"/>
      <c r="G10" s="142" t="str">
        <f>IF(C12="","",IF(C12=0,"0.0000  g/dl",CONCATENATE(TEXT(C12,"0.0000"),"  g/dl",IF(AND(SUM(J$11:J$14)=0,D68&gt;$D$76),CONCATENATE("  (&gt;",$D$76*100,"% deviation from the average)"),""),IF(C12*10000-INT(C12*10000)&gt;0.0001,"    (THIS VALUE CONTAINS MORE DECIMAL PLACES THAN DISPLAYED)",""))))</f>
        <v/>
      </c>
      <c r="H10" s="143"/>
      <c r="I10" s="143"/>
      <c r="J10" s="38" t="s">
        <v>39</v>
      </c>
      <c r="K10" s="43" t="s">
        <v>75</v>
      </c>
      <c r="L10" s="43"/>
      <c r="M10" s="64"/>
      <c r="N10" s="7"/>
      <c r="O10" s="89" t="str">
        <f>"Item "&amp;C5&amp;":"</f>
        <v>Item :</v>
      </c>
      <c r="P10" s="89"/>
      <c r="Q10" s="40"/>
    </row>
    <row r="11" spans="2:17" ht="15" customHeight="1" x14ac:dyDescent="0.55000000000000004">
      <c r="B11" s="74" t="s">
        <v>74</v>
      </c>
      <c r="C11" s="84"/>
      <c r="D11" s="2" t="str">
        <f>IF(LEN(C11)&gt;6,"re-enter",IF(C11&gt;0.5,"HI cal",""))</f>
        <v/>
      </c>
      <c r="F11" s="141"/>
      <c r="G11" s="142" t="str">
        <f>IF(C13="","",IF(C13=0,"0.0000  g/dl",CONCATENATE(TEXT(C13,"0.0000"),"  g/dl",IF(AND(SUM(J$11:J$14)=0,D69&gt;$D$76),CONCATENATE("  (&gt;",$D$76*100,"% deviation from the average)"),""),IF(C13*10000-INT(C13*10000)&gt;0.0001,"    (THIS VALUE CONTAINS MORE DECIMAL PLACES THAN DISPLAYED)",""))))</f>
        <v/>
      </c>
      <c r="H11" s="143"/>
      <c r="I11" s="143"/>
      <c r="J11" s="54">
        <f>IF(C11="",0,IF(C11&lt;0.01,1,0))</f>
        <v>0</v>
      </c>
      <c r="K11" s="43">
        <f>IF(C11&lt;&gt;"",1,0)</f>
        <v>0</v>
      </c>
      <c r="L11" s="43"/>
      <c r="M11" s="64"/>
      <c r="N11" s="88"/>
      <c r="O11" s="91"/>
      <c r="P11" s="151" t="str">
        <f>CONCATENATE(IF(B90="","",B90&amp;CHAR(10)&amp;CHAR(10)),IF(B23="","","- "&amp;B23))</f>
        <v/>
      </c>
      <c r="Q11" s="40"/>
    </row>
    <row r="12" spans="2:17" ht="15" customHeight="1" x14ac:dyDescent="0.55000000000000004">
      <c r="B12" s="72"/>
      <c r="C12" s="84"/>
      <c r="D12" s="2" t="str">
        <f>IF(LEN(C12)&gt;6,"re-enter",IF(C12&gt;0.5,"HI cal",""))</f>
        <v/>
      </c>
      <c r="F12" s="141"/>
      <c r="G12" s="142" t="str">
        <f>IF(C14="","",IF(C14=0,"0.0000  g/dl",CONCATENATE(TEXT(C14,"0.0000"),"  g/dl",IF(AND(SUM(J$11:J$14)=0,D70&gt;$D$76),CONCATENATE("  (&gt;",$D$76*100,"% deviation from the average)"),""),IF(C14*10000-INT(C14*10000)&gt;0.0001,"    (THIS VALUE CONTAINS MORE DECIMAL PLACES THAN DISPLAYED)",""))))</f>
        <v/>
      </c>
      <c r="H12" s="143"/>
      <c r="I12" s="143"/>
      <c r="J12" s="54">
        <f>IF(C12="",0,IF(C12&lt;0.01,1,0))</f>
        <v>0</v>
      </c>
      <c r="K12" s="43">
        <f>IF(C12&lt;&gt;"",1,0)</f>
        <v>0</v>
      </c>
      <c r="L12" s="43"/>
      <c r="M12" s="64"/>
      <c r="N12" s="88"/>
      <c r="O12" s="88"/>
      <c r="P12" s="151"/>
      <c r="Q12" s="40"/>
    </row>
    <row r="13" spans="2:17" ht="15" customHeight="1" x14ac:dyDescent="0.55000000000000004">
      <c r="B13" s="72"/>
      <c r="C13" s="84"/>
      <c r="D13" s="2" t="str">
        <f>IF(LEN(C13)&gt;6,"re-enter",IF(C13&gt;0.5,"HI cal",""))</f>
        <v/>
      </c>
      <c r="F13" s="141"/>
      <c r="G13" s="139" t="str">
        <f>IF(MIN(C11:C14)&lt;0.01,"",CONCATENATE("The average of the four values is  ",TEXT(D72,"0.000000")," g/dl."))</f>
        <v/>
      </c>
      <c r="H13" s="140"/>
      <c r="I13" s="140"/>
      <c r="J13" s="54">
        <f>IF(C13="",0,IF(C13&lt;0.01,1,0))</f>
        <v>0</v>
      </c>
      <c r="K13" s="43">
        <f>IF(C13&lt;&gt;"",1,0)</f>
        <v>0</v>
      </c>
      <c r="L13" s="43"/>
      <c r="M13" s="64"/>
      <c r="N13" s="88"/>
      <c r="O13" s="88"/>
      <c r="P13" s="151"/>
      <c r="Q13" s="40"/>
    </row>
    <row r="14" spans="2:17" ht="15" customHeight="1" thickBot="1" x14ac:dyDescent="0.6">
      <c r="B14" s="75"/>
      <c r="C14" s="85"/>
      <c r="D14" s="2" t="str">
        <f>IF(LEN(C14)&gt;6,"re-enter",IF(C14&gt;0.5,"HI cal",""))</f>
        <v/>
      </c>
      <c r="F14" s="141"/>
      <c r="G14" s="144" t="str">
        <f>IF(MIN(C11:C14)&lt;0.01,"",CONCATENATE("The ",D76*100,"% uncertainty is +/- ", TEXT(D77,"0.0000000"), " g/dl, at a 99.73 % level of confidence (k=3)."))</f>
        <v/>
      </c>
      <c r="H14" s="145"/>
      <c r="I14" s="145"/>
      <c r="J14" s="54">
        <f>IF(C14="",0,IF(C14&lt;0.01,1,0))</f>
        <v>0</v>
      </c>
      <c r="K14" s="43">
        <f>IF(C14&lt;&gt;"",1,0)</f>
        <v>0</v>
      </c>
      <c r="L14" s="43"/>
      <c r="M14" s="64"/>
      <c r="N14" s="88"/>
      <c r="O14" s="88"/>
      <c r="P14" s="151"/>
      <c r="Q14" s="40"/>
    </row>
    <row r="15" spans="2:17" x14ac:dyDescent="0.55000000000000004">
      <c r="B15" s="117"/>
      <c r="F15" s="141"/>
      <c r="G15" s="146" t="str">
        <f>IF(OR(MIN(C11:C14)&lt;0.01,SUM(K11:K14)&lt;&gt;4),"",IF(AND(MAX(D67:D70)&gt;D76,M30=""),"",IF(AND(MAX(D67:D70)&gt;D76,M30&lt;&gt;""),"The lowest value was used for reporting.",CONCATENATE("The ",IF(C8="serum","serum converted, ",""),"truncated average for reporting is ",IF(C8="serum",TEXT(F74,"0.00"),TEXT(D74,"0.00")),"  g/dl."))))</f>
        <v/>
      </c>
      <c r="H15" s="147"/>
      <c r="I15" s="147"/>
      <c r="J15" s="54"/>
      <c r="M15" s="64"/>
      <c r="N15" s="88"/>
      <c r="O15" s="91"/>
      <c r="P15" s="151"/>
      <c r="Q15" s="40"/>
    </row>
    <row r="16" spans="2:17" x14ac:dyDescent="0.55000000000000004">
      <c r="B16" s="117"/>
      <c r="C16" s="70" t="str">
        <f>IF(AND(C9&lt;&gt;"acetone",C17="x",SUM(K11:K14)&gt;0,SUM(J11:J14)=0),"'No alcohol' selected below conflicts with entered results!","")</f>
        <v/>
      </c>
      <c r="F16" s="141"/>
      <c r="G16" s="144" t="str">
        <f>IF(C8="serum",CONCATENATE("The serum to whole blood conversion calculation is:  ",TEXT(D72,"0.000000")," g/dl / 1.18 = ",TEXT(F72,"0.000000")," g/dl."),"")</f>
        <v/>
      </c>
      <c r="H16" s="145"/>
      <c r="I16" s="145"/>
      <c r="J16" s="54"/>
      <c r="M16" s="64"/>
      <c r="N16" s="88"/>
      <c r="O16" s="7"/>
      <c r="P16" s="151"/>
      <c r="Q16" s="40"/>
    </row>
    <row r="17" spans="2:17" x14ac:dyDescent="0.55000000000000004">
      <c r="B17" s="68" t="s">
        <v>42</v>
      </c>
      <c r="C17" s="86"/>
      <c r="D17" s="60" t="s">
        <v>43</v>
      </c>
      <c r="F17" s="98"/>
      <c r="M17" s="64"/>
      <c r="N17" s="7"/>
      <c r="O17" s="7"/>
      <c r="P17" s="151"/>
      <c r="Q17" s="40"/>
    </row>
    <row r="18" spans="2:17" x14ac:dyDescent="0.55000000000000004">
      <c r="M18" s="64"/>
      <c r="N18" s="7"/>
      <c r="O18" s="123"/>
      <c r="P18" s="151"/>
      <c r="Q18" s="40"/>
    </row>
    <row r="19" spans="2:17" x14ac:dyDescent="0.55000000000000004">
      <c r="B19" s="59" t="s">
        <v>85</v>
      </c>
      <c r="C19" s="38" t="str">
        <f>IFERROR(IF(B20="","",IF(VLOOKUP(B20,othervolid,1)=B20,"","+")),"+")</f>
        <v/>
      </c>
      <c r="E19" s="148" t="s">
        <v>82</v>
      </c>
      <c r="F19" s="148"/>
      <c r="G19" s="148"/>
      <c r="H19" s="148"/>
      <c r="I19" s="38" t="str">
        <f>IFERROR(IF(E20="","",IF(VLOOKUP(E20,othervolid,1)=E20,"","+")),"+")</f>
        <v/>
      </c>
      <c r="M19" s="64"/>
      <c r="N19" s="7"/>
      <c r="O19" s="7"/>
      <c r="P19" s="151"/>
      <c r="Q19" s="40"/>
    </row>
    <row r="20" spans="2:17" ht="15" customHeight="1" x14ac:dyDescent="0.55000000000000004">
      <c r="B20" s="158"/>
      <c r="C20" s="158"/>
      <c r="E20" s="171"/>
      <c r="F20" s="172"/>
      <c r="G20" s="172"/>
      <c r="H20" s="173"/>
      <c r="M20" s="64"/>
      <c r="N20" s="88"/>
      <c r="O20" s="7"/>
      <c r="P20" s="151"/>
      <c r="Q20" s="40"/>
    </row>
    <row r="21" spans="2:17" x14ac:dyDescent="0.55000000000000004">
      <c r="D21" s="99" t="str">
        <f>IF(AND(B20=E20,B20&lt;&gt;""),"The two entries above conflict with eachother!","")</f>
        <v/>
      </c>
      <c r="M21" s="64"/>
      <c r="N21" s="88"/>
      <c r="O21" s="7"/>
      <c r="P21" s="151"/>
      <c r="Q21" s="40"/>
    </row>
    <row r="22" spans="2:17" ht="15" customHeight="1" x14ac:dyDescent="0.55000000000000004">
      <c r="B22" s="38" t="s">
        <v>101</v>
      </c>
      <c r="E22" s="38" t="str">
        <f>IFERROR(IF(B23="","",IF(VLOOKUP(B23,statements_alpha,1)=B23,"","+")),"+")</f>
        <v/>
      </c>
      <c r="F22" s="39"/>
      <c r="G22" s="58"/>
      <c r="H22" s="58"/>
      <c r="I22" s="58"/>
      <c r="M22" s="64"/>
      <c r="N22" s="7"/>
      <c r="O22" s="7"/>
      <c r="P22" s="151"/>
      <c r="Q22" s="40"/>
    </row>
    <row r="23" spans="2:17" ht="15" customHeight="1" x14ac:dyDescent="0.55000000000000004">
      <c r="B23" s="152"/>
      <c r="C23" s="153"/>
      <c r="D23" s="153"/>
      <c r="E23" s="153"/>
      <c r="F23" s="153"/>
      <c r="G23" s="153"/>
      <c r="H23" s="153"/>
      <c r="I23" s="154"/>
      <c r="M23" s="64"/>
      <c r="N23" s="149" t="s">
        <v>98</v>
      </c>
      <c r="O23" s="134"/>
      <c r="P23" s="150"/>
      <c r="Q23" s="40"/>
    </row>
    <row r="24" spans="2:17" x14ac:dyDescent="0.55000000000000004">
      <c r="B24" s="155"/>
      <c r="C24" s="156"/>
      <c r="D24" s="156"/>
      <c r="E24" s="156"/>
      <c r="F24" s="156"/>
      <c r="G24" s="156"/>
      <c r="H24" s="156"/>
      <c r="I24" s="157"/>
      <c r="M24" s="64"/>
      <c r="N24" s="107"/>
      <c r="O24" s="108"/>
      <c r="P24" s="109"/>
      <c r="Q24" s="40"/>
    </row>
    <row r="25" spans="2:17" x14ac:dyDescent="0.55000000000000004">
      <c r="F25" s="7"/>
      <c r="G25" s="58"/>
      <c r="H25" s="58"/>
      <c r="I25" s="58"/>
      <c r="M25" s="64"/>
      <c r="N25" s="7"/>
      <c r="O25" s="177" t="str">
        <f>IF(B27="","",RIGHT(B27,LEN(B27)-48))</f>
        <v/>
      </c>
      <c r="P25" s="177"/>
      <c r="Q25" s="40"/>
    </row>
    <row r="26" spans="2:17" ht="15" customHeight="1" x14ac:dyDescent="0.55000000000000004">
      <c r="B26" s="111" t="s">
        <v>102</v>
      </c>
      <c r="C26" s="38" t="str">
        <f>IFERROR(IF(B27="","",IF(VLOOKUP(B27,dispositions_alpha,1)=B27,"","+")),"+")</f>
        <v/>
      </c>
      <c r="M26" s="64"/>
      <c r="N26" s="7"/>
      <c r="O26" s="177"/>
      <c r="P26" s="177"/>
      <c r="Q26" s="40"/>
    </row>
    <row r="27" spans="2:17" x14ac:dyDescent="0.55000000000000004">
      <c r="B27" s="168"/>
      <c r="C27" s="169"/>
      <c r="D27" s="169"/>
      <c r="E27" s="169"/>
      <c r="F27" s="169"/>
      <c r="G27" s="169"/>
      <c r="H27" s="169"/>
      <c r="I27" s="170"/>
      <c r="M27" s="64"/>
      <c r="N27" s="7"/>
      <c r="O27" s="7"/>
      <c r="P27" s="7"/>
      <c r="Q27" s="40"/>
    </row>
    <row r="28" spans="2:17" x14ac:dyDescent="0.55000000000000004">
      <c r="M28" s="64"/>
      <c r="N28" s="176" t="s">
        <v>99</v>
      </c>
      <c r="O28" s="176"/>
      <c r="P28" s="176"/>
      <c r="Q28" s="40"/>
    </row>
    <row r="29" spans="2:17" ht="15" customHeight="1" x14ac:dyDescent="0.55000000000000004">
      <c r="B29" s="42" t="s">
        <v>28</v>
      </c>
      <c r="C29" s="102"/>
      <c r="D29" s="102"/>
      <c r="E29" s="102"/>
      <c r="F29" s="102"/>
      <c r="G29" s="102"/>
      <c r="H29" s="102"/>
      <c r="I29" s="102"/>
      <c r="N29" s="79"/>
      <c r="O29" s="79"/>
      <c r="P29" s="79"/>
    </row>
    <row r="30" spans="2:17" x14ac:dyDescent="0.55000000000000004">
      <c r="B30" s="179"/>
      <c r="C30" s="180"/>
      <c r="D30" s="180"/>
      <c r="E30" s="180"/>
      <c r="F30" s="180"/>
      <c r="G30" s="180"/>
      <c r="H30" s="180"/>
      <c r="I30" s="181"/>
      <c r="M30" s="130"/>
      <c r="N30" s="178" t="str">
        <f>IF(AND(MAX(D67:D70)&gt;D76,SUM(K11:K14)=4),"&lt;- If this is a second set of values for the case, and both sets have an unacceptable deviation from the mean, enter the lowest value in the cell to the left (gm/dL).","")</f>
        <v/>
      </c>
      <c r="O30" s="178"/>
      <c r="P30" s="178"/>
    </row>
    <row r="31" spans="2:17" ht="15" customHeight="1" x14ac:dyDescent="0.55000000000000004">
      <c r="B31" s="182"/>
      <c r="C31" s="183"/>
      <c r="D31" s="183"/>
      <c r="E31" s="183"/>
      <c r="F31" s="183"/>
      <c r="G31" s="183"/>
      <c r="H31" s="183"/>
      <c r="I31" s="184"/>
      <c r="N31" s="178"/>
      <c r="O31" s="178"/>
      <c r="P31" s="178"/>
    </row>
    <row r="32" spans="2:17" x14ac:dyDescent="0.55000000000000004">
      <c r="B32" s="182"/>
      <c r="C32" s="183"/>
      <c r="D32" s="183"/>
      <c r="E32" s="183"/>
      <c r="F32" s="183"/>
      <c r="G32" s="183"/>
      <c r="H32" s="183"/>
      <c r="I32" s="184"/>
      <c r="M32" s="5"/>
    </row>
    <row r="33" spans="2:9" x14ac:dyDescent="0.55000000000000004">
      <c r="B33" s="182"/>
      <c r="C33" s="183"/>
      <c r="D33" s="183"/>
      <c r="E33" s="183"/>
      <c r="F33" s="183"/>
      <c r="G33" s="183"/>
      <c r="H33" s="183"/>
      <c r="I33" s="184"/>
    </row>
    <row r="34" spans="2:9" x14ac:dyDescent="0.55000000000000004">
      <c r="B34" s="182"/>
      <c r="C34" s="183"/>
      <c r="D34" s="183"/>
      <c r="E34" s="183"/>
      <c r="F34" s="183"/>
      <c r="G34" s="183"/>
      <c r="H34" s="183"/>
      <c r="I34" s="184"/>
    </row>
    <row r="35" spans="2:9" x14ac:dyDescent="0.55000000000000004">
      <c r="B35" s="182"/>
      <c r="C35" s="183"/>
      <c r="D35" s="183"/>
      <c r="E35" s="183"/>
      <c r="F35" s="183"/>
      <c r="G35" s="183"/>
      <c r="H35" s="183"/>
      <c r="I35" s="184"/>
    </row>
    <row r="36" spans="2:9" x14ac:dyDescent="0.55000000000000004">
      <c r="B36" s="182"/>
      <c r="C36" s="183"/>
      <c r="D36" s="183"/>
      <c r="E36" s="183"/>
      <c r="F36" s="183"/>
      <c r="G36" s="183"/>
      <c r="H36" s="183"/>
      <c r="I36" s="184"/>
    </row>
    <row r="37" spans="2:9" x14ac:dyDescent="0.55000000000000004">
      <c r="B37" s="182"/>
      <c r="C37" s="183"/>
      <c r="D37" s="183"/>
      <c r="E37" s="183"/>
      <c r="F37" s="183"/>
      <c r="G37" s="183"/>
      <c r="H37" s="183"/>
      <c r="I37" s="184"/>
    </row>
    <row r="38" spans="2:9" x14ac:dyDescent="0.55000000000000004">
      <c r="B38" s="185"/>
      <c r="C38" s="186"/>
      <c r="D38" s="186"/>
      <c r="E38" s="186"/>
      <c r="F38" s="186"/>
      <c r="G38" s="186"/>
      <c r="H38" s="186"/>
      <c r="I38" s="187"/>
    </row>
    <row r="40" spans="2:9" x14ac:dyDescent="0.55000000000000004">
      <c r="B40" s="7" t="s">
        <v>103</v>
      </c>
    </row>
    <row r="41" spans="2:9" ht="15" customHeight="1" x14ac:dyDescent="0.55000000000000004">
      <c r="B41" s="159" t="str">
        <f>CONCATENATE(IF(B90="","",B90&amp;CHAR(10)&amp;CHAR(10)),IF(B23="","","- "&amp;B23&amp;CHAR(10)&amp;CHAR(10)))</f>
        <v/>
      </c>
      <c r="C41" s="160"/>
      <c r="D41" s="160"/>
      <c r="E41" s="160"/>
      <c r="F41" s="160"/>
      <c r="G41" s="160"/>
      <c r="H41" s="160"/>
      <c r="I41" s="161"/>
    </row>
    <row r="42" spans="2:9" x14ac:dyDescent="0.55000000000000004">
      <c r="B42" s="162"/>
      <c r="C42" s="163"/>
      <c r="D42" s="163"/>
      <c r="E42" s="163"/>
      <c r="F42" s="163"/>
      <c r="G42" s="163"/>
      <c r="H42" s="163"/>
      <c r="I42" s="164"/>
    </row>
    <row r="43" spans="2:9" x14ac:dyDescent="0.55000000000000004">
      <c r="B43" s="162"/>
      <c r="C43" s="163"/>
      <c r="D43" s="163"/>
      <c r="E43" s="163"/>
      <c r="F43" s="163"/>
      <c r="G43" s="163"/>
      <c r="H43" s="163"/>
      <c r="I43" s="164"/>
    </row>
    <row r="44" spans="2:9" x14ac:dyDescent="0.55000000000000004">
      <c r="B44" s="162"/>
      <c r="C44" s="163"/>
      <c r="D44" s="163"/>
      <c r="E44" s="163"/>
      <c r="F44" s="163"/>
      <c r="G44" s="163"/>
      <c r="H44" s="163"/>
      <c r="I44" s="164"/>
    </row>
    <row r="45" spans="2:9" x14ac:dyDescent="0.55000000000000004">
      <c r="B45" s="162"/>
      <c r="C45" s="163"/>
      <c r="D45" s="163"/>
      <c r="E45" s="163"/>
      <c r="F45" s="163"/>
      <c r="G45" s="163"/>
      <c r="H45" s="163"/>
      <c r="I45" s="164"/>
    </row>
    <row r="46" spans="2:9" x14ac:dyDescent="0.55000000000000004">
      <c r="B46" s="162"/>
      <c r="C46" s="163"/>
      <c r="D46" s="163"/>
      <c r="E46" s="163"/>
      <c r="F46" s="163"/>
      <c r="G46" s="163"/>
      <c r="H46" s="163"/>
      <c r="I46" s="164"/>
    </row>
    <row r="47" spans="2:9" x14ac:dyDescent="0.55000000000000004">
      <c r="B47" s="162"/>
      <c r="C47" s="163"/>
      <c r="D47" s="163"/>
      <c r="E47" s="163"/>
      <c r="F47" s="163"/>
      <c r="G47" s="163"/>
      <c r="H47" s="163"/>
      <c r="I47" s="164"/>
    </row>
    <row r="48" spans="2:9" x14ac:dyDescent="0.55000000000000004">
      <c r="B48" s="162"/>
      <c r="C48" s="163"/>
      <c r="D48" s="163"/>
      <c r="E48" s="163"/>
      <c r="F48" s="163"/>
      <c r="G48" s="163"/>
      <c r="H48" s="163"/>
      <c r="I48" s="164"/>
    </row>
    <row r="49" spans="2:12" x14ac:dyDescent="0.55000000000000004">
      <c r="B49" s="162"/>
      <c r="C49" s="163"/>
      <c r="D49" s="163"/>
      <c r="E49" s="163"/>
      <c r="F49" s="163"/>
      <c r="G49" s="163"/>
      <c r="H49" s="163"/>
      <c r="I49" s="164"/>
    </row>
    <row r="50" spans="2:12" x14ac:dyDescent="0.55000000000000004">
      <c r="B50" s="162"/>
      <c r="C50" s="163"/>
      <c r="D50" s="163"/>
      <c r="E50" s="163"/>
      <c r="F50" s="163"/>
      <c r="G50" s="163"/>
      <c r="H50" s="163"/>
      <c r="I50" s="164"/>
    </row>
    <row r="51" spans="2:12" x14ac:dyDescent="0.55000000000000004">
      <c r="B51" s="162"/>
      <c r="C51" s="163"/>
      <c r="D51" s="163"/>
      <c r="E51" s="163"/>
      <c r="F51" s="163"/>
      <c r="G51" s="163"/>
      <c r="H51" s="163"/>
      <c r="I51" s="164"/>
    </row>
    <row r="52" spans="2:12" x14ac:dyDescent="0.55000000000000004">
      <c r="B52" s="162"/>
      <c r="C52" s="163"/>
      <c r="D52" s="163"/>
      <c r="E52" s="163"/>
      <c r="F52" s="163"/>
      <c r="G52" s="163"/>
      <c r="H52" s="163"/>
      <c r="I52" s="164"/>
    </row>
    <row r="53" spans="2:12" x14ac:dyDescent="0.55000000000000004">
      <c r="B53" s="162"/>
      <c r="C53" s="163"/>
      <c r="D53" s="163"/>
      <c r="E53" s="163"/>
      <c r="F53" s="163"/>
      <c r="G53" s="163"/>
      <c r="H53" s="163"/>
      <c r="I53" s="164"/>
    </row>
    <row r="54" spans="2:12" x14ac:dyDescent="0.55000000000000004">
      <c r="B54" s="162"/>
      <c r="C54" s="163"/>
      <c r="D54" s="163"/>
      <c r="E54" s="163"/>
      <c r="F54" s="163"/>
      <c r="G54" s="163"/>
      <c r="H54" s="163"/>
      <c r="I54" s="164"/>
    </row>
    <row r="55" spans="2:12" x14ac:dyDescent="0.55000000000000004">
      <c r="B55" s="165"/>
      <c r="C55" s="166"/>
      <c r="D55" s="166"/>
      <c r="E55" s="166"/>
      <c r="F55" s="166"/>
      <c r="G55" s="166"/>
      <c r="H55" s="166"/>
      <c r="I55" s="167"/>
    </row>
    <row r="56" spans="2:12" x14ac:dyDescent="0.55000000000000004">
      <c r="B56" s="103"/>
      <c r="C56" s="103"/>
      <c r="D56" s="103"/>
      <c r="E56" s="103"/>
      <c r="F56" s="103"/>
      <c r="G56" s="103"/>
      <c r="H56" s="103"/>
      <c r="I56" s="103"/>
    </row>
    <row r="57" spans="2:12" x14ac:dyDescent="0.55000000000000004">
      <c r="B57" s="104" t="s">
        <v>112</v>
      </c>
      <c r="C57" s="103"/>
      <c r="D57" s="103"/>
      <c r="E57" s="103"/>
      <c r="F57" s="103"/>
      <c r="G57" s="103"/>
      <c r="H57" s="103"/>
      <c r="I57" s="103"/>
    </row>
    <row r="59" spans="2:12" x14ac:dyDescent="0.55000000000000004">
      <c r="B59" s="42" t="str">
        <f>'1'!B59</f>
        <v>Form template approved by Toxicology Technical Leader Wayne Lewallen on 11/14/2019.</v>
      </c>
    </row>
    <row r="60" spans="2:12" x14ac:dyDescent="0.55000000000000004">
      <c r="B60" s="42"/>
    </row>
    <row r="61" spans="2:12" x14ac:dyDescent="0.55000000000000004">
      <c r="B61" s="42"/>
      <c r="L61" s="119"/>
    </row>
    <row r="62" spans="2:12" x14ac:dyDescent="0.55000000000000004">
      <c r="B62" s="42"/>
      <c r="I62" s="8"/>
      <c r="L62" s="119" t="s">
        <v>118</v>
      </c>
    </row>
    <row r="63" spans="2:12" x14ac:dyDescent="0.55000000000000004">
      <c r="I63" s="131"/>
    </row>
    <row r="64" spans="2:12" x14ac:dyDescent="0.55000000000000004">
      <c r="I64" s="7"/>
    </row>
    <row r="65" spans="1:7" hidden="1" x14ac:dyDescent="0.55000000000000004">
      <c r="B65" s="44" t="s">
        <v>29</v>
      </c>
    </row>
    <row r="66" spans="1:7" hidden="1" x14ac:dyDescent="0.55000000000000004">
      <c r="B66" s="21" t="s">
        <v>41</v>
      </c>
      <c r="C66" s="46" t="s">
        <v>3</v>
      </c>
      <c r="D66" s="45"/>
    </row>
    <row r="67" spans="1:7" hidden="1" x14ac:dyDescent="0.55000000000000004">
      <c r="B67" s="47">
        <f>C11</f>
        <v>0</v>
      </c>
      <c r="C67" s="9" t="e">
        <f>ABS(C11-D$72)</f>
        <v>#DIV/0!</v>
      </c>
      <c r="D67" s="16" t="str">
        <f>IFERROR(C67/$D$72,"")</f>
        <v/>
      </c>
    </row>
    <row r="68" spans="1:7" hidden="1" x14ac:dyDescent="0.55000000000000004">
      <c r="B68" s="47">
        <f>C12</f>
        <v>0</v>
      </c>
      <c r="C68" s="10" t="e">
        <f>ABS(C12-D$72)</f>
        <v>#DIV/0!</v>
      </c>
      <c r="D68" s="16" t="str">
        <f t="shared" ref="D68:D70" si="0">IFERROR(C68/$D$72,"")</f>
        <v/>
      </c>
    </row>
    <row r="69" spans="1:7" hidden="1" x14ac:dyDescent="0.55000000000000004">
      <c r="B69" s="47">
        <f>C13</f>
        <v>0</v>
      </c>
      <c r="C69" s="10" t="e">
        <f>ABS(C13-D$72)</f>
        <v>#DIV/0!</v>
      </c>
      <c r="D69" s="16" t="str">
        <f t="shared" si="0"/>
        <v/>
      </c>
    </row>
    <row r="70" spans="1:7" hidden="1" x14ac:dyDescent="0.55000000000000004">
      <c r="B70" s="47">
        <f>C14</f>
        <v>0</v>
      </c>
      <c r="C70" s="10" t="e">
        <f>ABS(C14-D$72)</f>
        <v>#DIV/0!</v>
      </c>
      <c r="D70" s="16" t="str">
        <f t="shared" si="0"/>
        <v/>
      </c>
    </row>
    <row r="71" spans="1:7" hidden="1" x14ac:dyDescent="0.55000000000000004">
      <c r="F71" s="38" t="s">
        <v>77</v>
      </c>
    </row>
    <row r="72" spans="1:7" hidden="1" x14ac:dyDescent="0.55000000000000004">
      <c r="C72" s="38" t="s">
        <v>0</v>
      </c>
      <c r="D72" s="6" t="e">
        <f>AVERAGE(C11:C14)</f>
        <v>#DIV/0!</v>
      </c>
      <c r="E72" s="38" t="s">
        <v>10</v>
      </c>
      <c r="F72" s="37" t="e">
        <f>D72/1.18</f>
        <v>#DIV/0!</v>
      </c>
      <c r="G72" s="38" t="s">
        <v>10</v>
      </c>
    </row>
    <row r="73" spans="1:7" hidden="1" x14ac:dyDescent="0.55000000000000004">
      <c r="C73" s="55" t="s">
        <v>4</v>
      </c>
      <c r="D73" s="3" t="e">
        <f>TEXT(INT(D72*100)/100,"0.00")</f>
        <v>#DIV/0!</v>
      </c>
      <c r="E73" s="38" t="s">
        <v>10</v>
      </c>
      <c r="F73" s="3" t="e">
        <f>TEXT(INT(F72*100)/100,"0.00")</f>
        <v>#DIV/0!</v>
      </c>
      <c r="G73" s="38" t="s">
        <v>10</v>
      </c>
    </row>
    <row r="74" spans="1:7" hidden="1" x14ac:dyDescent="0.55000000000000004">
      <c r="C74" s="8" t="s">
        <v>1</v>
      </c>
      <c r="D74" s="4" t="str">
        <f>IF(MIN(C11:C14)&lt;0.01,"0.00",D73)</f>
        <v>0.00</v>
      </c>
      <c r="E74" s="38" t="s">
        <v>10</v>
      </c>
      <c r="F74" s="4" t="str">
        <f>IF(MIN(C11:C14)&lt;0.01,"0.00",F73)</f>
        <v>0.00</v>
      </c>
      <c r="G74" s="38" t="s">
        <v>10</v>
      </c>
    </row>
    <row r="75" spans="1:7" hidden="1" x14ac:dyDescent="0.55000000000000004"/>
    <row r="76" spans="1:7" hidden="1" x14ac:dyDescent="0.55000000000000004">
      <c r="C76" s="174" t="s">
        <v>2</v>
      </c>
      <c r="D76" s="56">
        <f>VLOOKUP(C9,Ranges!G9:H12,2)</f>
        <v>0.04</v>
      </c>
    </row>
    <row r="77" spans="1:7" hidden="1" x14ac:dyDescent="0.55000000000000004">
      <c r="B77" s="58"/>
      <c r="C77" s="175"/>
      <c r="D77" s="57" t="e">
        <f>D76*D72</f>
        <v>#DIV/0!</v>
      </c>
      <c r="F77" s="1"/>
    </row>
    <row r="78" spans="1:7" hidden="1" x14ac:dyDescent="0.55000000000000004">
      <c r="B78" s="58"/>
      <c r="C78" s="65"/>
      <c r="D78" s="66"/>
      <c r="F78" s="1"/>
    </row>
    <row r="79" spans="1:7" hidden="1" x14ac:dyDescent="0.55000000000000004">
      <c r="B79" s="11" t="s">
        <v>76</v>
      </c>
      <c r="C79" s="11"/>
    </row>
    <row r="80" spans="1:7" hidden="1" x14ac:dyDescent="0.55000000000000004">
      <c r="A80" s="64"/>
      <c r="B80" s="38" t="s">
        <v>78</v>
      </c>
      <c r="C80" s="63" t="str">
        <f>IF(OR(SUM(J11:J14)&gt;0,MAX(D67:D70)&gt;D76,C8="serum"),"",IF(D74="0.00","",CONCATENATE("The measured ",C8," acetone concentration is ",TEXT(TRUNC(D72,3),"0.000")," +/- ",IF(INT(D72*D76*10000)&lt;5,"0.001",TEXT(D72*D76,"0.000"))," grams per 100 milliliters, at a coverage probability of 99.7%.  ",CHAR(10),CHAR(10))))</f>
        <v/>
      </c>
    </row>
    <row r="81" spans="1:9" hidden="1" x14ac:dyDescent="0.55000000000000004">
      <c r="A81" s="64"/>
      <c r="B81" s="38" t="s">
        <v>79</v>
      </c>
      <c r="C81" s="63" t="str">
        <f>CONCATENATE("The ",C8," alcohol concentration is 0.00 grams of alcohol per 100 milliliters, as defined by NCGS 20-4.01 (1b).  ",IF(AND(B20="",E20="",C9&lt;&gt;"acetone"),C86,CHAR(10)&amp;CHAR(10)))</f>
        <v>The blood alcohol concentration is 0.00 grams of alcohol per 100 milliliters, as defined by NCGS 20-4.01 (1b).    (Analysis performed using HS-GC.)</v>
      </c>
    </row>
    <row r="82" spans="1:9" hidden="1" x14ac:dyDescent="0.55000000000000004">
      <c r="A82" s="64"/>
      <c r="B82" s="38" t="s">
        <v>80</v>
      </c>
      <c r="C82" s="63" t="str">
        <f>IFERROR(IF(AND(SUM(J11:J14)=0,MAX(D67:D70)&gt;D76),"",IF(C8="serum",CONCATENATE("The blood ",C9," concentration is ",TEXT(F74,"0.00")," grams of alcohol per 100 milliliters, as defined by NCGS 20-4.01 (1b).  The reported blood alcohol concentration is a calculated value resulting from a converted serum alcohol concentration.  The measured serum ",C9," concentration is ",TEXT(TRUNC(D72,3),"0.000")," +/- ",IF(INT(D72*D76*10000)&lt;5,"0.001",TEXT(D72*D76,"0.000"))," grams of alcohol per 100 milliliters, at a coverage probability of 99.7%.",IF(AND(B20="",E20=""),C86,CHAR(10)&amp;CHAR(10))),"")),"")</f>
        <v/>
      </c>
    </row>
    <row r="83" spans="1:9" hidden="1" x14ac:dyDescent="0.55000000000000004">
      <c r="A83" s="64"/>
      <c r="B83" s="38" t="s">
        <v>81</v>
      </c>
      <c r="C83" s="63" t="str">
        <f>IFERROR(IF(AND(SUM(J11:J14)=0,MAX(D67:D70)&gt;D76,SUM(K11:K14)=4,M30&lt;&gt;""),CONCATENATE("The ",C8," ",C9," concentration is ",TEXT(INT(M30*100)/100,"0.00")," grams of alcohol per 100 milliliters, as defined by NCGS 20-4.01 (1b)."),IF(AND(SUM(J11:J14)=0,MAX(D67:D70)&gt;D76),"",CONCATENATE("The ",C8," ",C9," concentration is ",TEXT(D74,"0.00")," grams of alcohol per 100 milliliters, as defined by NCGS 20-4.01 (1b).","  The measured ",C8," ",C9," concentration is ",TEXT(TRUNC(D72,3),"0.000")," +/- ",IF(INT(D72*D76*10000)&lt;5,"0.001",TEXT(D72*D76,"0.000"))," grams of alcohol per 100 milliliters, at a coverage probability of 99.7%.  ",IF(AND(B20="",E20=""),C86,CHAR(10)&amp;CHAR(10))))),"")</f>
        <v/>
      </c>
    </row>
    <row r="84" spans="1:9" hidden="1" x14ac:dyDescent="0.55000000000000004">
      <c r="A84" s="64"/>
      <c r="B84" s="38" t="s">
        <v>83</v>
      </c>
      <c r="C84" s="63" t="str">
        <f>CONCATENATE("Analysis confirmed the presence of the following substance: ",B20,".  ",CHAR(10),CHAR(10))</f>
        <v xml:space="preserve">Analysis confirmed the presence of the following substance: .  
</v>
      </c>
    </row>
    <row r="85" spans="1:9" hidden="1" x14ac:dyDescent="0.55000000000000004">
      <c r="A85" s="64"/>
      <c r="B85" s="67" t="s">
        <v>84</v>
      </c>
      <c r="C85" s="54" t="str">
        <f>CONCATENATE("Analysis did not confirm the presence of the following: ",E20,".  ",CHAR(10),CHAR(10))</f>
        <v xml:space="preserve">Analysis did not confirm the presence of the following: .  
</v>
      </c>
    </row>
    <row r="86" spans="1:9" hidden="1" x14ac:dyDescent="0.55000000000000004">
      <c r="A86" s="64"/>
      <c r="B86" s="78" t="s">
        <v>90</v>
      </c>
      <c r="C86" s="101" t="s">
        <v>111</v>
      </c>
    </row>
    <row r="87" spans="1:9" hidden="1" x14ac:dyDescent="0.55000000000000004"/>
    <row r="88" spans="1:9" hidden="1" x14ac:dyDescent="0.55000000000000004"/>
    <row r="89" spans="1:9" hidden="1" x14ac:dyDescent="0.55000000000000004">
      <c r="B89" s="38" t="s">
        <v>100</v>
      </c>
      <c r="E89" s="90"/>
    </row>
    <row r="90" spans="1:9" hidden="1" x14ac:dyDescent="0.55000000000000004">
      <c r="B90" s="159" t="str">
        <f>CONCATENATE(IF(AND(C8&lt;&gt;"serum",C9="acetone"),"- "&amp;C80,""),IF(OR(C17="x",AND(C9&lt;&gt;"acetone",SUM(J11:J14)&gt;0)),"- "&amp;C81,""),IF(AND(SUM(K11:K14)&gt;1,C8&lt;&gt;"serum",C9&lt;&gt;"acetone",C17&lt;&gt;"x",SUM(J11:J14)=0),"- "&amp;C83,""),IF(AND(C8="serum",C17&lt;&gt;"x",SUM(J11:J14)=0),"- "&amp;C82,""),IF(B20&lt;&gt;"","- "&amp;C84,""),IF(E20&lt;&gt;"","- "&amp;C85,""),IF(OR(B20&lt;&gt;"",E20&lt;&gt;"",AND(C9="acetone",C8&lt;&gt;"serum")),C86,""))</f>
        <v/>
      </c>
      <c r="C90" s="160"/>
      <c r="D90" s="160"/>
      <c r="E90" s="160"/>
      <c r="F90" s="160"/>
      <c r="G90" s="160"/>
      <c r="H90" s="160"/>
      <c r="I90" s="161"/>
    </row>
    <row r="91" spans="1:9" hidden="1" x14ac:dyDescent="0.55000000000000004">
      <c r="B91" s="162"/>
      <c r="C91" s="163"/>
      <c r="D91" s="163"/>
      <c r="E91" s="163"/>
      <c r="F91" s="163"/>
      <c r="G91" s="163"/>
      <c r="H91" s="163"/>
      <c r="I91" s="164"/>
    </row>
    <row r="92" spans="1:9" hidden="1" x14ac:dyDescent="0.55000000000000004">
      <c r="B92" s="162"/>
      <c r="C92" s="163"/>
      <c r="D92" s="163"/>
      <c r="E92" s="163"/>
      <c r="F92" s="163"/>
      <c r="G92" s="163"/>
      <c r="H92" s="163"/>
      <c r="I92" s="164"/>
    </row>
    <row r="93" spans="1:9" hidden="1" x14ac:dyDescent="0.55000000000000004">
      <c r="B93" s="162"/>
      <c r="C93" s="163"/>
      <c r="D93" s="163"/>
      <c r="E93" s="163"/>
      <c r="F93" s="163"/>
      <c r="G93" s="163"/>
      <c r="H93" s="163"/>
      <c r="I93" s="164"/>
    </row>
    <row r="94" spans="1:9" hidden="1" x14ac:dyDescent="0.55000000000000004">
      <c r="B94" s="162"/>
      <c r="C94" s="163"/>
      <c r="D94" s="163"/>
      <c r="E94" s="163"/>
      <c r="F94" s="163"/>
      <c r="G94" s="163"/>
      <c r="H94" s="163"/>
      <c r="I94" s="164"/>
    </row>
    <row r="95" spans="1:9" hidden="1" x14ac:dyDescent="0.55000000000000004">
      <c r="B95" s="162"/>
      <c r="C95" s="163"/>
      <c r="D95" s="163"/>
      <c r="E95" s="163"/>
      <c r="F95" s="163"/>
      <c r="G95" s="163"/>
      <c r="H95" s="163"/>
      <c r="I95" s="164"/>
    </row>
    <row r="96" spans="1:9" hidden="1" x14ac:dyDescent="0.55000000000000004">
      <c r="B96" s="162"/>
      <c r="C96" s="163"/>
      <c r="D96" s="163"/>
      <c r="E96" s="163"/>
      <c r="F96" s="163"/>
      <c r="G96" s="163"/>
      <c r="H96" s="163"/>
      <c r="I96" s="164"/>
    </row>
    <row r="97" spans="2:9" hidden="1" x14ac:dyDescent="0.55000000000000004">
      <c r="B97" s="162"/>
      <c r="C97" s="163"/>
      <c r="D97" s="163"/>
      <c r="E97" s="163"/>
      <c r="F97" s="163"/>
      <c r="G97" s="163"/>
      <c r="H97" s="163"/>
      <c r="I97" s="164"/>
    </row>
    <row r="98" spans="2:9" hidden="1" x14ac:dyDescent="0.55000000000000004">
      <c r="B98" s="162"/>
      <c r="C98" s="163"/>
      <c r="D98" s="163"/>
      <c r="E98" s="163"/>
      <c r="F98" s="163"/>
      <c r="G98" s="163"/>
      <c r="H98" s="163"/>
      <c r="I98" s="164"/>
    </row>
    <row r="99" spans="2:9" hidden="1" x14ac:dyDescent="0.55000000000000004">
      <c r="B99" s="165"/>
      <c r="C99" s="166"/>
      <c r="D99" s="166"/>
      <c r="E99" s="166"/>
      <c r="F99" s="166"/>
      <c r="G99" s="166"/>
      <c r="H99" s="166"/>
      <c r="I99" s="167"/>
    </row>
    <row r="100" spans="2:9" hidden="1" x14ac:dyDescent="0.55000000000000004"/>
  </sheetData>
  <sheetProtection algorithmName="SHA-512" hashValue="XGAY8McanwzJSwow1QbT9F/izNWqZPd01Q4P8XEVPQ6JLoe2eG0AoNFRNDXGBQeQXC/hEFn27GnJ9liNV/pf6g==" saltValue="92SX+c7AxTcOaRMyl2t7MQ==" spinCount="100000" sheet="1" objects="1" scenarios="1"/>
  <mergeCells count="29">
    <mergeCell ref="B1:F1"/>
    <mergeCell ref="E4:F4"/>
    <mergeCell ref="E5:F5"/>
    <mergeCell ref="N7:P7"/>
    <mergeCell ref="F8:F16"/>
    <mergeCell ref="G8:I8"/>
    <mergeCell ref="N8:P8"/>
    <mergeCell ref="G9:I9"/>
    <mergeCell ref="G10:I10"/>
    <mergeCell ref="G11:I11"/>
    <mergeCell ref="B27:I27"/>
    <mergeCell ref="P11:P22"/>
    <mergeCell ref="G12:I12"/>
    <mergeCell ref="G13:I13"/>
    <mergeCell ref="G14:I14"/>
    <mergeCell ref="G15:I15"/>
    <mergeCell ref="G16:I16"/>
    <mergeCell ref="E19:H19"/>
    <mergeCell ref="B20:C20"/>
    <mergeCell ref="E20:H20"/>
    <mergeCell ref="B23:I24"/>
    <mergeCell ref="N23:P23"/>
    <mergeCell ref="O25:P26"/>
    <mergeCell ref="N28:P28"/>
    <mergeCell ref="B30:I38"/>
    <mergeCell ref="B41:I55"/>
    <mergeCell ref="C76:C77"/>
    <mergeCell ref="B90:I99"/>
    <mergeCell ref="N30:P31"/>
  </mergeCells>
  <conditionalFormatting sqref="C67:C70">
    <cfRule type="expression" dxfId="359" priority="8">
      <formula>ABS(C11-$D$72)&gt;$D$77</formula>
    </cfRule>
  </conditionalFormatting>
  <conditionalFormatting sqref="B26">
    <cfRule type="expression" dxfId="358" priority="9">
      <formula>B27=""</formula>
    </cfRule>
  </conditionalFormatting>
  <conditionalFormatting sqref="B4">
    <cfRule type="expression" dxfId="357" priority="7">
      <formula>$B$5=""</formula>
    </cfRule>
  </conditionalFormatting>
  <conditionalFormatting sqref="C4">
    <cfRule type="expression" dxfId="356" priority="6">
      <formula>$C$5=""</formula>
    </cfRule>
  </conditionalFormatting>
  <conditionalFormatting sqref="E4:F4">
    <cfRule type="expression" dxfId="355" priority="5">
      <formula>$E$5=""</formula>
    </cfRule>
  </conditionalFormatting>
  <conditionalFormatting sqref="H4">
    <cfRule type="expression" dxfId="354" priority="4">
      <formula>$H$5=""</formula>
    </cfRule>
  </conditionalFormatting>
  <conditionalFormatting sqref="C8">
    <cfRule type="expression" dxfId="353" priority="3">
      <formula>$C$8&lt;&gt;"blood"</formula>
    </cfRule>
  </conditionalFormatting>
  <conditionalFormatting sqref="C9">
    <cfRule type="expression" dxfId="352" priority="2">
      <formula>$C$9&lt;&gt;"ethanol"</formula>
    </cfRule>
  </conditionalFormatting>
  <conditionalFormatting sqref="M30">
    <cfRule type="expression" dxfId="351" priority="1">
      <formula>N30&lt;&gt;""</formula>
    </cfRule>
  </conditionalFormatting>
  <conditionalFormatting sqref="G9:G12">
    <cfRule type="expression" dxfId="350" priority="121">
      <formula>AND(SUM(J$11:J$14)=0,D67&gt;$D$76)</formula>
    </cfRule>
  </conditionalFormatting>
  <dataValidations count="8">
    <dataValidation type="list" allowBlank="1" showInputMessage="1" showErrorMessage="1" sqref="C17" xr:uid="{00000000-0002-0000-1E00-000000000000}">
      <formula1>applies</formula1>
    </dataValidation>
    <dataValidation type="list" errorStyle="warning" allowBlank="1" showInputMessage="1" showErrorMessage="1" errorTitle="custom entry" error="You have entered a selection not in the drop-down list.  " sqref="B20:C20" xr:uid="{00000000-0002-0000-1E00-000001000000}">
      <formula1>othervolid</formula1>
    </dataValidation>
    <dataValidation type="list" errorStyle="warning" allowBlank="1" showInputMessage="1" showErrorMessage="1" errorTitle="Custom Entry" error="You have entered a name not in the drop-down list." sqref="H5" xr:uid="{00000000-0002-0000-1E00-000002000000}">
      <formula1>analyst_list</formula1>
    </dataValidation>
    <dataValidation type="list" allowBlank="1" showInputMessage="1" showErrorMessage="1" sqref="C8" xr:uid="{00000000-0002-0000-1E00-000003000000}">
      <formula1>matrix_list</formula1>
    </dataValidation>
    <dataValidation type="list" errorStyle="warning" allowBlank="1" showErrorMessage="1" errorTitle="Custom entry" error="You have customized this field." sqref="B23:I24" xr:uid="{00000000-0002-0000-1E00-000004000000}">
      <formula1>statements</formula1>
    </dataValidation>
    <dataValidation type="list" errorStyle="warning" allowBlank="1" showInputMessage="1" showErrorMessage="1" errorTitle="Custom Entry" error="You have entered a selection not in the drop-down list.  " sqref="E20" xr:uid="{00000000-0002-0000-1E00-000005000000}">
      <formula1>othervolid</formula1>
    </dataValidation>
    <dataValidation type="textLength" errorStyle="warning" operator="equal" allowBlank="1" showInputMessage="1" showErrorMessage="1" errorTitle="Case Number Length Error?" error="The length of the case number should be 10 characters." sqref="B5" xr:uid="{00000000-0002-0000-1E00-000006000000}">
      <formula1>10</formula1>
    </dataValidation>
    <dataValidation type="list" errorStyle="warning" allowBlank="1" showErrorMessage="1" errorTitle="Custom entry" error="You have customized this field." sqref="B27:I27" xr:uid="{00000000-0002-0000-1E00-000007000000}">
      <formula1>dispositions</formula1>
    </dataValidation>
  </dataValidations>
  <pageMargins left="0.7" right="0.7" top="0.75" bottom="0.75" header="0.3" footer="0.3"/>
  <pageSetup scale="68" orientation="portrait" horizontalDpi="300" verticalDpi="300" r:id="rId1"/>
  <ignoredErrors>
    <ignoredError sqref="E5 H5 B5:C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46" r:id="rId4" name="Button 2">
              <controlPr defaultSize="0" print="0" autoFill="0" autoPict="0" macro="[0]!ThisWorkbook.GeneratePDF">
                <anchor moveWithCells="1">
                  <from>
                    <xdr:col>8</xdr:col>
                    <xdr:colOff>1123950</xdr:colOff>
                    <xdr:row>3</xdr:row>
                    <xdr:rowOff>11430</xdr:rowOff>
                  </from>
                  <to>
                    <xdr:col>11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E00-000008000000}">
          <x14:formula1>
            <xm:f>Ranges!$G$9:$G$12</xm:f>
          </x14:formula1>
          <xm:sqref>C9</xm:sqref>
        </x14:dataValidation>
        <x14:dataValidation type="date" errorStyle="information" operator="lessThan" allowBlank="1" showErrorMessage="1" errorTitle="Uncertainty Update Due" error="The uncertainty values used in this form are due to be updated.  Please ensure you are using the most recent form." xr:uid="{00000000-0002-0000-1E00-000009000000}">
          <x14:formula1>
            <xm:f>Ranges!G14+Ranges!G16</xm:f>
          </x14:formula1>
          <xm:sqref>E5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3">
    <pageSetUpPr fitToPage="1"/>
  </sheetPr>
  <dimension ref="A1:Q100"/>
  <sheetViews>
    <sheetView showGridLines="0" zoomScaleNormal="100" workbookViewId="0">
      <selection activeCell="C11" sqref="C11"/>
    </sheetView>
  </sheetViews>
  <sheetFormatPr defaultColWidth="9.15625" defaultRowHeight="14.4" x14ac:dyDescent="0.55000000000000004"/>
  <cols>
    <col min="1" max="1" width="1.83984375" style="38" customWidth="1"/>
    <col min="2" max="2" width="20.83984375" style="38" customWidth="1"/>
    <col min="3" max="3" width="12" style="38" bestFit="1" customWidth="1"/>
    <col min="4" max="4" width="11" style="38" customWidth="1"/>
    <col min="5" max="5" width="9.578125" style="38" customWidth="1"/>
    <col min="6" max="6" width="7.15625" style="38" customWidth="1"/>
    <col min="7" max="7" width="7.68359375" style="38" customWidth="1"/>
    <col min="8" max="8" width="25.68359375" style="38" customWidth="1"/>
    <col min="9" max="9" width="38.578125" style="38" customWidth="1"/>
    <col min="10" max="10" width="15.83984375" style="38" hidden="1" customWidth="1"/>
    <col min="11" max="11" width="22.41796875" style="38" hidden="1" customWidth="1"/>
    <col min="12" max="12" width="5" style="38" customWidth="1"/>
    <col min="13" max="13" width="7.41796875" style="38" customWidth="1"/>
    <col min="14" max="14" width="2.26171875" style="38" customWidth="1"/>
    <col min="15" max="15" width="2" style="38" customWidth="1"/>
    <col min="16" max="16" width="88.15625" style="38" customWidth="1"/>
    <col min="17" max="16384" width="9.15625" style="38"/>
  </cols>
  <sheetData>
    <row r="1" spans="2:17" ht="15" customHeight="1" x14ac:dyDescent="0.55000000000000004">
      <c r="B1" s="132" t="str">
        <f>'1'!B1</f>
        <v>Body Fluid Alcohol Concentration and Volatiles Reporting Form</v>
      </c>
      <c r="C1" s="133"/>
      <c r="D1" s="133"/>
      <c r="E1" s="133"/>
      <c r="F1" s="133"/>
      <c r="G1" s="79"/>
      <c r="H1" s="79"/>
      <c r="I1" s="93" t="str">
        <f>'1'!I1</f>
        <v>Version 2</v>
      </c>
      <c r="J1" s="44" t="s">
        <v>40</v>
      </c>
      <c r="K1" s="44" t="s">
        <v>40</v>
      </c>
      <c r="L1" s="44"/>
    </row>
    <row r="2" spans="2:17" ht="15" customHeight="1" x14ac:dyDescent="0.55000000000000004">
      <c r="B2" s="80" t="str">
        <f>'1'!B2</f>
        <v>NCSCL - Toxicology Section</v>
      </c>
      <c r="C2" s="11"/>
      <c r="D2" s="11"/>
      <c r="E2" s="11"/>
      <c r="F2" s="11"/>
      <c r="G2" s="11"/>
      <c r="H2" s="11"/>
      <c r="I2" s="94" t="str">
        <f>'1'!I2</f>
        <v>Effective Date: 11/14/2019</v>
      </c>
      <c r="J2" s="44"/>
      <c r="K2" s="44"/>
      <c r="L2" s="44"/>
      <c r="N2" s="100"/>
    </row>
    <row r="3" spans="2:17" ht="15" customHeight="1" x14ac:dyDescent="0.55000000000000004">
      <c r="D3" s="41"/>
      <c r="O3" s="95" t="s">
        <v>88</v>
      </c>
    </row>
    <row r="4" spans="2:17" ht="15" customHeight="1" x14ac:dyDescent="0.55000000000000004">
      <c r="B4" s="124" t="s">
        <v>37</v>
      </c>
      <c r="C4" s="124" t="s">
        <v>38</v>
      </c>
      <c r="E4" s="138" t="s">
        <v>94</v>
      </c>
      <c r="F4" s="138"/>
      <c r="H4" s="118" t="s">
        <v>44</v>
      </c>
      <c r="J4" s="92"/>
      <c r="O4" s="95"/>
      <c r="P4" s="110" t="s">
        <v>113</v>
      </c>
    </row>
    <row r="5" spans="2:17" ht="15" customHeight="1" x14ac:dyDescent="0.55000000000000004">
      <c r="B5" s="120" t="str">
        <f>IF('Sample list'!B36="","",'Sample list'!B36)</f>
        <v/>
      </c>
      <c r="C5" s="120" t="str">
        <f>IF('Sample list'!C36="","",'Sample list'!C36)</f>
        <v/>
      </c>
      <c r="E5" s="136" t="str">
        <f>IF('1'!E5="","",'1'!E5)</f>
        <v/>
      </c>
      <c r="F5" s="137"/>
      <c r="H5" s="83" t="str">
        <f>IF('1'!H5="","",'1'!H5)</f>
        <v/>
      </c>
      <c r="O5" s="38" t="s">
        <v>88</v>
      </c>
      <c r="P5" s="37" t="str">
        <f>B41</f>
        <v/>
      </c>
    </row>
    <row r="6" spans="2:17" ht="15" customHeight="1" x14ac:dyDescent="0.55000000000000004"/>
    <row r="7" spans="2:17" ht="15" customHeight="1" thickBot="1" x14ac:dyDescent="0.6">
      <c r="N7" s="135" t="s">
        <v>96</v>
      </c>
      <c r="O7" s="135"/>
      <c r="P7" s="135"/>
    </row>
    <row r="8" spans="2:17" ht="15" customHeight="1" x14ac:dyDescent="0.55000000000000004">
      <c r="B8" s="71" t="s">
        <v>92</v>
      </c>
      <c r="C8" s="81" t="s">
        <v>71</v>
      </c>
      <c r="F8" s="141" t="s">
        <v>86</v>
      </c>
      <c r="G8" s="139" t="str">
        <f>CONCATENATE("The measured ",C9," values are:")</f>
        <v>The measured ethanol values are:</v>
      </c>
      <c r="H8" s="140"/>
      <c r="I8" s="140"/>
      <c r="M8" s="64"/>
      <c r="N8" s="134" t="s">
        <v>97</v>
      </c>
      <c r="O8" s="134"/>
      <c r="P8" s="134"/>
      <c r="Q8" s="40"/>
    </row>
    <row r="9" spans="2:17" ht="15" customHeight="1" x14ac:dyDescent="0.55000000000000004">
      <c r="B9" s="72" t="s">
        <v>93</v>
      </c>
      <c r="C9" s="82" t="s">
        <v>5</v>
      </c>
      <c r="F9" s="141"/>
      <c r="G9" s="142" t="str">
        <f>IF(C11="","",IF(C11=0,"0.0000  g/dl",CONCATENATE(TEXT(C11,"0.0000"),"  g/dl",IF(AND(SUM(J$11:J$14)=0,D67&gt;$D$76),CONCATENATE("  (&gt;",$D$76*100,"% deviation from the average)"),""),IF(C11*10000-INT(C11*10000)&gt;0.0001,"    (THIS VALUE CONTAINS MORE DECIMAL PLACES THAN DISPLAYED)",""))))</f>
        <v/>
      </c>
      <c r="H9" s="143"/>
      <c r="I9" s="143"/>
      <c r="M9" s="64"/>
      <c r="N9" s="105"/>
      <c r="O9" s="89"/>
      <c r="P9" s="106"/>
      <c r="Q9" s="40"/>
    </row>
    <row r="10" spans="2:17" ht="15" customHeight="1" x14ac:dyDescent="0.55000000000000004">
      <c r="B10" s="72"/>
      <c r="C10" s="73"/>
      <c r="D10" s="69"/>
      <c r="F10" s="141"/>
      <c r="G10" s="142" t="str">
        <f>IF(C12="","",IF(C12=0,"0.0000  g/dl",CONCATENATE(TEXT(C12,"0.0000"),"  g/dl",IF(AND(SUM(J$11:J$14)=0,D68&gt;$D$76),CONCATENATE("  (&gt;",$D$76*100,"% deviation from the average)"),""),IF(C12*10000-INT(C12*10000)&gt;0.0001,"    (THIS VALUE CONTAINS MORE DECIMAL PLACES THAN DISPLAYED)",""))))</f>
        <v/>
      </c>
      <c r="H10" s="143"/>
      <c r="I10" s="143"/>
      <c r="J10" s="38" t="s">
        <v>39</v>
      </c>
      <c r="K10" s="43" t="s">
        <v>75</v>
      </c>
      <c r="L10" s="43"/>
      <c r="M10" s="64"/>
      <c r="N10" s="7"/>
      <c r="O10" s="89" t="str">
        <f>"Item "&amp;C5&amp;":"</f>
        <v>Item :</v>
      </c>
      <c r="P10" s="89"/>
      <c r="Q10" s="40"/>
    </row>
    <row r="11" spans="2:17" ht="15" customHeight="1" x14ac:dyDescent="0.55000000000000004">
      <c r="B11" s="74" t="s">
        <v>74</v>
      </c>
      <c r="C11" s="84"/>
      <c r="D11" s="2" t="str">
        <f>IF(LEN(C11)&gt;6,"re-enter",IF(C11&gt;0.5,"HI cal",""))</f>
        <v/>
      </c>
      <c r="F11" s="141"/>
      <c r="G11" s="142" t="str">
        <f>IF(C13="","",IF(C13=0,"0.0000  g/dl",CONCATENATE(TEXT(C13,"0.0000"),"  g/dl",IF(AND(SUM(J$11:J$14)=0,D69&gt;$D$76),CONCATENATE("  (&gt;",$D$76*100,"% deviation from the average)"),""),IF(C13*10000-INT(C13*10000)&gt;0.0001,"    (THIS VALUE CONTAINS MORE DECIMAL PLACES THAN DISPLAYED)",""))))</f>
        <v/>
      </c>
      <c r="H11" s="143"/>
      <c r="I11" s="143"/>
      <c r="J11" s="54">
        <f>IF(C11="",0,IF(C11&lt;0.01,1,0))</f>
        <v>0</v>
      </c>
      <c r="K11" s="43">
        <f>IF(C11&lt;&gt;"",1,0)</f>
        <v>0</v>
      </c>
      <c r="L11" s="43"/>
      <c r="M11" s="64"/>
      <c r="N11" s="88"/>
      <c r="O11" s="91"/>
      <c r="P11" s="151" t="str">
        <f>CONCATENATE(IF(B90="","",B90&amp;CHAR(10)&amp;CHAR(10)),IF(B23="","","- "&amp;B23))</f>
        <v/>
      </c>
      <c r="Q11" s="40"/>
    </row>
    <row r="12" spans="2:17" ht="15" customHeight="1" x14ac:dyDescent="0.55000000000000004">
      <c r="B12" s="72"/>
      <c r="C12" s="84"/>
      <c r="D12" s="2" t="str">
        <f>IF(LEN(C12)&gt;6,"re-enter",IF(C12&gt;0.5,"HI cal",""))</f>
        <v/>
      </c>
      <c r="F12" s="141"/>
      <c r="G12" s="142" t="str">
        <f>IF(C14="","",IF(C14=0,"0.0000  g/dl",CONCATENATE(TEXT(C14,"0.0000"),"  g/dl",IF(AND(SUM(J$11:J$14)=0,D70&gt;$D$76),CONCATENATE("  (&gt;",$D$76*100,"% deviation from the average)"),""),IF(C14*10000-INT(C14*10000)&gt;0.0001,"    (THIS VALUE CONTAINS MORE DECIMAL PLACES THAN DISPLAYED)",""))))</f>
        <v/>
      </c>
      <c r="H12" s="143"/>
      <c r="I12" s="143"/>
      <c r="J12" s="54">
        <f>IF(C12="",0,IF(C12&lt;0.01,1,0))</f>
        <v>0</v>
      </c>
      <c r="K12" s="43">
        <f>IF(C12&lt;&gt;"",1,0)</f>
        <v>0</v>
      </c>
      <c r="L12" s="43"/>
      <c r="M12" s="64"/>
      <c r="N12" s="88"/>
      <c r="O12" s="88"/>
      <c r="P12" s="151"/>
      <c r="Q12" s="40"/>
    </row>
    <row r="13" spans="2:17" ht="15" customHeight="1" x14ac:dyDescent="0.55000000000000004">
      <c r="B13" s="72"/>
      <c r="C13" s="84"/>
      <c r="D13" s="2" t="str">
        <f>IF(LEN(C13)&gt;6,"re-enter",IF(C13&gt;0.5,"HI cal",""))</f>
        <v/>
      </c>
      <c r="F13" s="141"/>
      <c r="G13" s="139" t="str">
        <f>IF(MIN(C11:C14)&lt;0.01,"",CONCATENATE("The average of the four values is  ",TEXT(D72,"0.000000")," g/dl."))</f>
        <v/>
      </c>
      <c r="H13" s="140"/>
      <c r="I13" s="140"/>
      <c r="J13" s="54">
        <f>IF(C13="",0,IF(C13&lt;0.01,1,0))</f>
        <v>0</v>
      </c>
      <c r="K13" s="43">
        <f>IF(C13&lt;&gt;"",1,0)</f>
        <v>0</v>
      </c>
      <c r="L13" s="43"/>
      <c r="M13" s="64"/>
      <c r="N13" s="88"/>
      <c r="O13" s="88"/>
      <c r="P13" s="151"/>
      <c r="Q13" s="40"/>
    </row>
    <row r="14" spans="2:17" ht="15" customHeight="1" thickBot="1" x14ac:dyDescent="0.6">
      <c r="B14" s="75"/>
      <c r="C14" s="85"/>
      <c r="D14" s="2" t="str">
        <f>IF(LEN(C14)&gt;6,"re-enter",IF(C14&gt;0.5,"HI cal",""))</f>
        <v/>
      </c>
      <c r="F14" s="141"/>
      <c r="G14" s="144" t="str">
        <f>IF(MIN(C11:C14)&lt;0.01,"",CONCATENATE("The ",D76*100,"% uncertainty is +/- ", TEXT(D77,"0.0000000"), " g/dl, at a 99.73 % level of confidence (k=3)."))</f>
        <v/>
      </c>
      <c r="H14" s="145"/>
      <c r="I14" s="145"/>
      <c r="J14" s="54">
        <f>IF(C14="",0,IF(C14&lt;0.01,1,0))</f>
        <v>0</v>
      </c>
      <c r="K14" s="43">
        <f>IF(C14&lt;&gt;"",1,0)</f>
        <v>0</v>
      </c>
      <c r="L14" s="43"/>
      <c r="M14" s="64"/>
      <c r="N14" s="88"/>
      <c r="O14" s="88"/>
      <c r="P14" s="151"/>
      <c r="Q14" s="40"/>
    </row>
    <row r="15" spans="2:17" x14ac:dyDescent="0.55000000000000004">
      <c r="B15" s="117"/>
      <c r="F15" s="141"/>
      <c r="G15" s="146" t="str">
        <f>IF(OR(MIN(C11:C14)&lt;0.01,SUM(K11:K14)&lt;&gt;4),"",IF(AND(MAX(D67:D70)&gt;D76,M30=""),"",IF(AND(MAX(D67:D70)&gt;D76,M30&lt;&gt;""),"The lowest value was used for reporting.",CONCATENATE("The ",IF(C8="serum","serum converted, ",""),"truncated average for reporting is ",IF(C8="serum",TEXT(F74,"0.00"),TEXT(D74,"0.00")),"  g/dl."))))</f>
        <v/>
      </c>
      <c r="H15" s="147"/>
      <c r="I15" s="147"/>
      <c r="J15" s="54"/>
      <c r="M15" s="64"/>
      <c r="N15" s="88"/>
      <c r="O15" s="91"/>
      <c r="P15" s="151"/>
      <c r="Q15" s="40"/>
    </row>
    <row r="16" spans="2:17" x14ac:dyDescent="0.55000000000000004">
      <c r="B16" s="117"/>
      <c r="C16" s="70" t="str">
        <f>IF(AND(C9&lt;&gt;"acetone",C17="x",SUM(K11:K14)&gt;0,SUM(J11:J14)=0),"'No alcohol' selected below conflicts with entered results!","")</f>
        <v/>
      </c>
      <c r="F16" s="141"/>
      <c r="G16" s="144" t="str">
        <f>IF(C8="serum",CONCATENATE("The serum to whole blood conversion calculation is:  ",TEXT(D72,"0.000000")," g/dl / 1.18 = ",TEXT(F72,"0.000000")," g/dl."),"")</f>
        <v/>
      </c>
      <c r="H16" s="145"/>
      <c r="I16" s="145"/>
      <c r="J16" s="54"/>
      <c r="M16" s="64"/>
      <c r="N16" s="88"/>
      <c r="O16" s="7"/>
      <c r="P16" s="151"/>
      <c r="Q16" s="40"/>
    </row>
    <row r="17" spans="2:17" x14ac:dyDescent="0.55000000000000004">
      <c r="B17" s="68" t="s">
        <v>42</v>
      </c>
      <c r="C17" s="86"/>
      <c r="D17" s="60" t="s">
        <v>43</v>
      </c>
      <c r="F17" s="98"/>
      <c r="M17" s="64"/>
      <c r="N17" s="7"/>
      <c r="O17" s="7"/>
      <c r="P17" s="151"/>
      <c r="Q17" s="40"/>
    </row>
    <row r="18" spans="2:17" x14ac:dyDescent="0.55000000000000004">
      <c r="M18" s="64"/>
      <c r="N18" s="7"/>
      <c r="O18" s="123"/>
      <c r="P18" s="151"/>
      <c r="Q18" s="40"/>
    </row>
    <row r="19" spans="2:17" x14ac:dyDescent="0.55000000000000004">
      <c r="B19" s="59" t="s">
        <v>85</v>
      </c>
      <c r="C19" s="38" t="str">
        <f>IFERROR(IF(B20="","",IF(VLOOKUP(B20,othervolid,1)=B20,"","+")),"+")</f>
        <v/>
      </c>
      <c r="E19" s="148" t="s">
        <v>82</v>
      </c>
      <c r="F19" s="148"/>
      <c r="G19" s="148"/>
      <c r="H19" s="148"/>
      <c r="I19" s="38" t="str">
        <f>IFERROR(IF(E20="","",IF(VLOOKUP(E20,othervolid,1)=E20,"","+")),"+")</f>
        <v/>
      </c>
      <c r="M19" s="64"/>
      <c r="N19" s="7"/>
      <c r="O19" s="7"/>
      <c r="P19" s="151"/>
      <c r="Q19" s="40"/>
    </row>
    <row r="20" spans="2:17" ht="15" customHeight="1" x14ac:dyDescent="0.55000000000000004">
      <c r="B20" s="158"/>
      <c r="C20" s="158"/>
      <c r="E20" s="171"/>
      <c r="F20" s="172"/>
      <c r="G20" s="172"/>
      <c r="H20" s="173"/>
      <c r="M20" s="64"/>
      <c r="N20" s="88"/>
      <c r="O20" s="7"/>
      <c r="P20" s="151"/>
      <c r="Q20" s="40"/>
    </row>
    <row r="21" spans="2:17" x14ac:dyDescent="0.55000000000000004">
      <c r="D21" s="99" t="str">
        <f>IF(AND(B20=E20,B20&lt;&gt;""),"The two entries above conflict with eachother!","")</f>
        <v/>
      </c>
      <c r="M21" s="64"/>
      <c r="N21" s="88"/>
      <c r="O21" s="7"/>
      <c r="P21" s="151"/>
      <c r="Q21" s="40"/>
    </row>
    <row r="22" spans="2:17" ht="15" customHeight="1" x14ac:dyDescent="0.55000000000000004">
      <c r="B22" s="38" t="s">
        <v>101</v>
      </c>
      <c r="E22" s="38" t="str">
        <f>IFERROR(IF(B23="","",IF(VLOOKUP(B23,statements_alpha,1)=B23,"","+")),"+")</f>
        <v/>
      </c>
      <c r="F22" s="39"/>
      <c r="G22" s="58"/>
      <c r="H22" s="58"/>
      <c r="I22" s="58"/>
      <c r="M22" s="64"/>
      <c r="N22" s="7"/>
      <c r="O22" s="7"/>
      <c r="P22" s="151"/>
      <c r="Q22" s="40"/>
    </row>
    <row r="23" spans="2:17" ht="15" customHeight="1" x14ac:dyDescent="0.55000000000000004">
      <c r="B23" s="152"/>
      <c r="C23" s="153"/>
      <c r="D23" s="153"/>
      <c r="E23" s="153"/>
      <c r="F23" s="153"/>
      <c r="G23" s="153"/>
      <c r="H23" s="153"/>
      <c r="I23" s="154"/>
      <c r="M23" s="64"/>
      <c r="N23" s="149" t="s">
        <v>98</v>
      </c>
      <c r="O23" s="134"/>
      <c r="P23" s="150"/>
      <c r="Q23" s="40"/>
    </row>
    <row r="24" spans="2:17" x14ac:dyDescent="0.55000000000000004">
      <c r="B24" s="155"/>
      <c r="C24" s="156"/>
      <c r="D24" s="156"/>
      <c r="E24" s="156"/>
      <c r="F24" s="156"/>
      <c r="G24" s="156"/>
      <c r="H24" s="156"/>
      <c r="I24" s="157"/>
      <c r="M24" s="64"/>
      <c r="N24" s="107"/>
      <c r="O24" s="108"/>
      <c r="P24" s="109"/>
      <c r="Q24" s="40"/>
    </row>
    <row r="25" spans="2:17" x14ac:dyDescent="0.55000000000000004">
      <c r="F25" s="7"/>
      <c r="G25" s="58"/>
      <c r="H25" s="58"/>
      <c r="I25" s="58"/>
      <c r="M25" s="64"/>
      <c r="N25" s="7"/>
      <c r="O25" s="177" t="str">
        <f>IF(B27="","",RIGHT(B27,LEN(B27)-48))</f>
        <v/>
      </c>
      <c r="P25" s="177"/>
      <c r="Q25" s="40"/>
    </row>
    <row r="26" spans="2:17" ht="15" customHeight="1" x14ac:dyDescent="0.55000000000000004">
      <c r="B26" s="111" t="s">
        <v>102</v>
      </c>
      <c r="C26" s="38" t="str">
        <f>IFERROR(IF(B27="","",IF(VLOOKUP(B27,dispositions_alpha,1)=B27,"","+")),"+")</f>
        <v/>
      </c>
      <c r="M26" s="64"/>
      <c r="N26" s="7"/>
      <c r="O26" s="177"/>
      <c r="P26" s="177"/>
      <c r="Q26" s="40"/>
    </row>
    <row r="27" spans="2:17" x14ac:dyDescent="0.55000000000000004">
      <c r="B27" s="168"/>
      <c r="C27" s="169"/>
      <c r="D27" s="169"/>
      <c r="E27" s="169"/>
      <c r="F27" s="169"/>
      <c r="G27" s="169"/>
      <c r="H27" s="169"/>
      <c r="I27" s="170"/>
      <c r="M27" s="64"/>
      <c r="N27" s="7"/>
      <c r="O27" s="7"/>
      <c r="P27" s="7"/>
      <c r="Q27" s="40"/>
    </row>
    <row r="28" spans="2:17" x14ac:dyDescent="0.55000000000000004">
      <c r="M28" s="64"/>
      <c r="N28" s="176" t="s">
        <v>99</v>
      </c>
      <c r="O28" s="176"/>
      <c r="P28" s="176"/>
      <c r="Q28" s="40"/>
    </row>
    <row r="29" spans="2:17" ht="15" customHeight="1" x14ac:dyDescent="0.55000000000000004">
      <c r="B29" s="42" t="s">
        <v>28</v>
      </c>
      <c r="C29" s="102"/>
      <c r="D29" s="102"/>
      <c r="E29" s="102"/>
      <c r="F29" s="102"/>
      <c r="G29" s="102"/>
      <c r="H29" s="102"/>
      <c r="I29" s="102"/>
      <c r="N29" s="79"/>
      <c r="O29" s="79"/>
      <c r="P29" s="79"/>
    </row>
    <row r="30" spans="2:17" x14ac:dyDescent="0.55000000000000004">
      <c r="B30" s="179"/>
      <c r="C30" s="180"/>
      <c r="D30" s="180"/>
      <c r="E30" s="180"/>
      <c r="F30" s="180"/>
      <c r="G30" s="180"/>
      <c r="H30" s="180"/>
      <c r="I30" s="181"/>
      <c r="M30" s="130"/>
      <c r="N30" s="178" t="str">
        <f>IF(AND(MAX(D67:D70)&gt;D76,SUM(K11:K14)=4),"&lt;- If this is a second set of values for the case, and both sets have an unacceptable deviation from the mean, enter the lowest value in the cell to the left (gm/dL).","")</f>
        <v/>
      </c>
      <c r="O30" s="178"/>
      <c r="P30" s="178"/>
    </row>
    <row r="31" spans="2:17" ht="15" customHeight="1" x14ac:dyDescent="0.55000000000000004">
      <c r="B31" s="182"/>
      <c r="C31" s="183"/>
      <c r="D31" s="183"/>
      <c r="E31" s="183"/>
      <c r="F31" s="183"/>
      <c r="G31" s="183"/>
      <c r="H31" s="183"/>
      <c r="I31" s="184"/>
      <c r="N31" s="178"/>
      <c r="O31" s="178"/>
      <c r="P31" s="178"/>
    </row>
    <row r="32" spans="2:17" x14ac:dyDescent="0.55000000000000004">
      <c r="B32" s="182"/>
      <c r="C32" s="183"/>
      <c r="D32" s="183"/>
      <c r="E32" s="183"/>
      <c r="F32" s="183"/>
      <c r="G32" s="183"/>
      <c r="H32" s="183"/>
      <c r="I32" s="184"/>
      <c r="M32" s="5"/>
    </row>
    <row r="33" spans="2:9" x14ac:dyDescent="0.55000000000000004">
      <c r="B33" s="182"/>
      <c r="C33" s="183"/>
      <c r="D33" s="183"/>
      <c r="E33" s="183"/>
      <c r="F33" s="183"/>
      <c r="G33" s="183"/>
      <c r="H33" s="183"/>
      <c r="I33" s="184"/>
    </row>
    <row r="34" spans="2:9" x14ac:dyDescent="0.55000000000000004">
      <c r="B34" s="182"/>
      <c r="C34" s="183"/>
      <c r="D34" s="183"/>
      <c r="E34" s="183"/>
      <c r="F34" s="183"/>
      <c r="G34" s="183"/>
      <c r="H34" s="183"/>
      <c r="I34" s="184"/>
    </row>
    <row r="35" spans="2:9" x14ac:dyDescent="0.55000000000000004">
      <c r="B35" s="182"/>
      <c r="C35" s="183"/>
      <c r="D35" s="183"/>
      <c r="E35" s="183"/>
      <c r="F35" s="183"/>
      <c r="G35" s="183"/>
      <c r="H35" s="183"/>
      <c r="I35" s="184"/>
    </row>
    <row r="36" spans="2:9" x14ac:dyDescent="0.55000000000000004">
      <c r="B36" s="182"/>
      <c r="C36" s="183"/>
      <c r="D36" s="183"/>
      <c r="E36" s="183"/>
      <c r="F36" s="183"/>
      <c r="G36" s="183"/>
      <c r="H36" s="183"/>
      <c r="I36" s="184"/>
    </row>
    <row r="37" spans="2:9" x14ac:dyDescent="0.55000000000000004">
      <c r="B37" s="182"/>
      <c r="C37" s="183"/>
      <c r="D37" s="183"/>
      <c r="E37" s="183"/>
      <c r="F37" s="183"/>
      <c r="G37" s="183"/>
      <c r="H37" s="183"/>
      <c r="I37" s="184"/>
    </row>
    <row r="38" spans="2:9" x14ac:dyDescent="0.55000000000000004">
      <c r="B38" s="185"/>
      <c r="C38" s="186"/>
      <c r="D38" s="186"/>
      <c r="E38" s="186"/>
      <c r="F38" s="186"/>
      <c r="G38" s="186"/>
      <c r="H38" s="186"/>
      <c r="I38" s="187"/>
    </row>
    <row r="40" spans="2:9" x14ac:dyDescent="0.55000000000000004">
      <c r="B40" s="7" t="s">
        <v>103</v>
      </c>
    </row>
    <row r="41" spans="2:9" ht="15" customHeight="1" x14ac:dyDescent="0.55000000000000004">
      <c r="B41" s="159" t="str">
        <f>CONCATENATE(IF(B90="","",B90&amp;CHAR(10)&amp;CHAR(10)),IF(B23="","","- "&amp;B23&amp;CHAR(10)&amp;CHAR(10)))</f>
        <v/>
      </c>
      <c r="C41" s="160"/>
      <c r="D41" s="160"/>
      <c r="E41" s="160"/>
      <c r="F41" s="160"/>
      <c r="G41" s="160"/>
      <c r="H41" s="160"/>
      <c r="I41" s="161"/>
    </row>
    <row r="42" spans="2:9" x14ac:dyDescent="0.55000000000000004">
      <c r="B42" s="162"/>
      <c r="C42" s="163"/>
      <c r="D42" s="163"/>
      <c r="E42" s="163"/>
      <c r="F42" s="163"/>
      <c r="G42" s="163"/>
      <c r="H42" s="163"/>
      <c r="I42" s="164"/>
    </row>
    <row r="43" spans="2:9" x14ac:dyDescent="0.55000000000000004">
      <c r="B43" s="162"/>
      <c r="C43" s="163"/>
      <c r="D43" s="163"/>
      <c r="E43" s="163"/>
      <c r="F43" s="163"/>
      <c r="G43" s="163"/>
      <c r="H43" s="163"/>
      <c r="I43" s="164"/>
    </row>
    <row r="44" spans="2:9" x14ac:dyDescent="0.55000000000000004">
      <c r="B44" s="162"/>
      <c r="C44" s="163"/>
      <c r="D44" s="163"/>
      <c r="E44" s="163"/>
      <c r="F44" s="163"/>
      <c r="G44" s="163"/>
      <c r="H44" s="163"/>
      <c r="I44" s="164"/>
    </row>
    <row r="45" spans="2:9" x14ac:dyDescent="0.55000000000000004">
      <c r="B45" s="162"/>
      <c r="C45" s="163"/>
      <c r="D45" s="163"/>
      <c r="E45" s="163"/>
      <c r="F45" s="163"/>
      <c r="G45" s="163"/>
      <c r="H45" s="163"/>
      <c r="I45" s="164"/>
    </row>
    <row r="46" spans="2:9" x14ac:dyDescent="0.55000000000000004">
      <c r="B46" s="162"/>
      <c r="C46" s="163"/>
      <c r="D46" s="163"/>
      <c r="E46" s="163"/>
      <c r="F46" s="163"/>
      <c r="G46" s="163"/>
      <c r="H46" s="163"/>
      <c r="I46" s="164"/>
    </row>
    <row r="47" spans="2:9" x14ac:dyDescent="0.55000000000000004">
      <c r="B47" s="162"/>
      <c r="C47" s="163"/>
      <c r="D47" s="163"/>
      <c r="E47" s="163"/>
      <c r="F47" s="163"/>
      <c r="G47" s="163"/>
      <c r="H47" s="163"/>
      <c r="I47" s="164"/>
    </row>
    <row r="48" spans="2:9" x14ac:dyDescent="0.55000000000000004">
      <c r="B48" s="162"/>
      <c r="C48" s="163"/>
      <c r="D48" s="163"/>
      <c r="E48" s="163"/>
      <c r="F48" s="163"/>
      <c r="G48" s="163"/>
      <c r="H48" s="163"/>
      <c r="I48" s="164"/>
    </row>
    <row r="49" spans="2:12" x14ac:dyDescent="0.55000000000000004">
      <c r="B49" s="162"/>
      <c r="C49" s="163"/>
      <c r="D49" s="163"/>
      <c r="E49" s="163"/>
      <c r="F49" s="163"/>
      <c r="G49" s="163"/>
      <c r="H49" s="163"/>
      <c r="I49" s="164"/>
    </row>
    <row r="50" spans="2:12" x14ac:dyDescent="0.55000000000000004">
      <c r="B50" s="162"/>
      <c r="C50" s="163"/>
      <c r="D50" s="163"/>
      <c r="E50" s="163"/>
      <c r="F50" s="163"/>
      <c r="G50" s="163"/>
      <c r="H50" s="163"/>
      <c r="I50" s="164"/>
    </row>
    <row r="51" spans="2:12" x14ac:dyDescent="0.55000000000000004">
      <c r="B51" s="162"/>
      <c r="C51" s="163"/>
      <c r="D51" s="163"/>
      <c r="E51" s="163"/>
      <c r="F51" s="163"/>
      <c r="G51" s="163"/>
      <c r="H51" s="163"/>
      <c r="I51" s="164"/>
    </row>
    <row r="52" spans="2:12" x14ac:dyDescent="0.55000000000000004">
      <c r="B52" s="162"/>
      <c r="C52" s="163"/>
      <c r="D52" s="163"/>
      <c r="E52" s="163"/>
      <c r="F52" s="163"/>
      <c r="G52" s="163"/>
      <c r="H52" s="163"/>
      <c r="I52" s="164"/>
    </row>
    <row r="53" spans="2:12" x14ac:dyDescent="0.55000000000000004">
      <c r="B53" s="162"/>
      <c r="C53" s="163"/>
      <c r="D53" s="163"/>
      <c r="E53" s="163"/>
      <c r="F53" s="163"/>
      <c r="G53" s="163"/>
      <c r="H53" s="163"/>
      <c r="I53" s="164"/>
    </row>
    <row r="54" spans="2:12" x14ac:dyDescent="0.55000000000000004">
      <c r="B54" s="162"/>
      <c r="C54" s="163"/>
      <c r="D54" s="163"/>
      <c r="E54" s="163"/>
      <c r="F54" s="163"/>
      <c r="G54" s="163"/>
      <c r="H54" s="163"/>
      <c r="I54" s="164"/>
    </row>
    <row r="55" spans="2:12" x14ac:dyDescent="0.55000000000000004">
      <c r="B55" s="165"/>
      <c r="C55" s="166"/>
      <c r="D55" s="166"/>
      <c r="E55" s="166"/>
      <c r="F55" s="166"/>
      <c r="G55" s="166"/>
      <c r="H55" s="166"/>
      <c r="I55" s="167"/>
    </row>
    <row r="56" spans="2:12" x14ac:dyDescent="0.55000000000000004">
      <c r="B56" s="103"/>
      <c r="C56" s="103"/>
      <c r="D56" s="103"/>
      <c r="E56" s="103"/>
      <c r="F56" s="103"/>
      <c r="G56" s="103"/>
      <c r="H56" s="103"/>
      <c r="I56" s="103"/>
    </row>
    <row r="57" spans="2:12" x14ac:dyDescent="0.55000000000000004">
      <c r="B57" s="104" t="s">
        <v>112</v>
      </c>
      <c r="C57" s="103"/>
      <c r="D57" s="103"/>
      <c r="E57" s="103"/>
      <c r="F57" s="103"/>
      <c r="G57" s="103"/>
      <c r="H57" s="103"/>
      <c r="I57" s="103"/>
    </row>
    <row r="59" spans="2:12" x14ac:dyDescent="0.55000000000000004">
      <c r="B59" s="42" t="str">
        <f>'1'!B59</f>
        <v>Form template approved by Toxicology Technical Leader Wayne Lewallen on 11/14/2019.</v>
      </c>
    </row>
    <row r="60" spans="2:12" x14ac:dyDescent="0.55000000000000004">
      <c r="B60" s="42"/>
    </row>
    <row r="61" spans="2:12" x14ac:dyDescent="0.55000000000000004">
      <c r="B61" s="42"/>
      <c r="L61" s="119"/>
    </row>
    <row r="62" spans="2:12" x14ac:dyDescent="0.55000000000000004">
      <c r="B62" s="42"/>
      <c r="I62" s="8"/>
      <c r="L62" s="119" t="s">
        <v>118</v>
      </c>
    </row>
    <row r="63" spans="2:12" x14ac:dyDescent="0.55000000000000004">
      <c r="I63" s="131"/>
    </row>
    <row r="64" spans="2:12" x14ac:dyDescent="0.55000000000000004">
      <c r="I64" s="7"/>
    </row>
    <row r="65" spans="1:7" hidden="1" x14ac:dyDescent="0.55000000000000004">
      <c r="B65" s="44" t="s">
        <v>29</v>
      </c>
    </row>
    <row r="66" spans="1:7" hidden="1" x14ac:dyDescent="0.55000000000000004">
      <c r="B66" s="21" t="s">
        <v>41</v>
      </c>
      <c r="C66" s="46" t="s">
        <v>3</v>
      </c>
      <c r="D66" s="45"/>
    </row>
    <row r="67" spans="1:7" hidden="1" x14ac:dyDescent="0.55000000000000004">
      <c r="B67" s="47">
        <f>C11</f>
        <v>0</v>
      </c>
      <c r="C67" s="9" t="e">
        <f>ABS(C11-D$72)</f>
        <v>#DIV/0!</v>
      </c>
      <c r="D67" s="16" t="str">
        <f>IFERROR(C67/$D$72,"")</f>
        <v/>
      </c>
    </row>
    <row r="68" spans="1:7" hidden="1" x14ac:dyDescent="0.55000000000000004">
      <c r="B68" s="47">
        <f>C12</f>
        <v>0</v>
      </c>
      <c r="C68" s="10" t="e">
        <f>ABS(C12-D$72)</f>
        <v>#DIV/0!</v>
      </c>
      <c r="D68" s="16" t="str">
        <f t="shared" ref="D68:D70" si="0">IFERROR(C68/$D$72,"")</f>
        <v/>
      </c>
    </row>
    <row r="69" spans="1:7" hidden="1" x14ac:dyDescent="0.55000000000000004">
      <c r="B69" s="47">
        <f>C13</f>
        <v>0</v>
      </c>
      <c r="C69" s="10" t="e">
        <f>ABS(C13-D$72)</f>
        <v>#DIV/0!</v>
      </c>
      <c r="D69" s="16" t="str">
        <f t="shared" si="0"/>
        <v/>
      </c>
    </row>
    <row r="70" spans="1:7" hidden="1" x14ac:dyDescent="0.55000000000000004">
      <c r="B70" s="47">
        <f>C14</f>
        <v>0</v>
      </c>
      <c r="C70" s="10" t="e">
        <f>ABS(C14-D$72)</f>
        <v>#DIV/0!</v>
      </c>
      <c r="D70" s="16" t="str">
        <f t="shared" si="0"/>
        <v/>
      </c>
    </row>
    <row r="71" spans="1:7" hidden="1" x14ac:dyDescent="0.55000000000000004">
      <c r="F71" s="38" t="s">
        <v>77</v>
      </c>
    </row>
    <row r="72" spans="1:7" hidden="1" x14ac:dyDescent="0.55000000000000004">
      <c r="C72" s="38" t="s">
        <v>0</v>
      </c>
      <c r="D72" s="6" t="e">
        <f>AVERAGE(C11:C14)</f>
        <v>#DIV/0!</v>
      </c>
      <c r="E72" s="38" t="s">
        <v>10</v>
      </c>
      <c r="F72" s="37" t="e">
        <f>D72/1.18</f>
        <v>#DIV/0!</v>
      </c>
      <c r="G72" s="38" t="s">
        <v>10</v>
      </c>
    </row>
    <row r="73" spans="1:7" hidden="1" x14ac:dyDescent="0.55000000000000004">
      <c r="C73" s="55" t="s">
        <v>4</v>
      </c>
      <c r="D73" s="3" t="e">
        <f>TEXT(INT(D72*100)/100,"0.00")</f>
        <v>#DIV/0!</v>
      </c>
      <c r="E73" s="38" t="s">
        <v>10</v>
      </c>
      <c r="F73" s="3" t="e">
        <f>TEXT(INT(F72*100)/100,"0.00")</f>
        <v>#DIV/0!</v>
      </c>
      <c r="G73" s="38" t="s">
        <v>10</v>
      </c>
    </row>
    <row r="74" spans="1:7" hidden="1" x14ac:dyDescent="0.55000000000000004">
      <c r="C74" s="8" t="s">
        <v>1</v>
      </c>
      <c r="D74" s="4" t="str">
        <f>IF(MIN(C11:C14)&lt;0.01,"0.00",D73)</f>
        <v>0.00</v>
      </c>
      <c r="E74" s="38" t="s">
        <v>10</v>
      </c>
      <c r="F74" s="4" t="str">
        <f>IF(MIN(C11:C14)&lt;0.01,"0.00",F73)</f>
        <v>0.00</v>
      </c>
      <c r="G74" s="38" t="s">
        <v>10</v>
      </c>
    </row>
    <row r="75" spans="1:7" hidden="1" x14ac:dyDescent="0.55000000000000004"/>
    <row r="76" spans="1:7" hidden="1" x14ac:dyDescent="0.55000000000000004">
      <c r="C76" s="174" t="s">
        <v>2</v>
      </c>
      <c r="D76" s="56">
        <f>VLOOKUP(C9,Ranges!G9:H12,2)</f>
        <v>0.04</v>
      </c>
    </row>
    <row r="77" spans="1:7" hidden="1" x14ac:dyDescent="0.55000000000000004">
      <c r="B77" s="58"/>
      <c r="C77" s="175"/>
      <c r="D77" s="57" t="e">
        <f>D76*D72</f>
        <v>#DIV/0!</v>
      </c>
      <c r="F77" s="1"/>
    </row>
    <row r="78" spans="1:7" hidden="1" x14ac:dyDescent="0.55000000000000004">
      <c r="B78" s="58"/>
      <c r="C78" s="65"/>
      <c r="D78" s="66"/>
      <c r="F78" s="1"/>
    </row>
    <row r="79" spans="1:7" hidden="1" x14ac:dyDescent="0.55000000000000004">
      <c r="B79" s="11" t="s">
        <v>76</v>
      </c>
      <c r="C79" s="11"/>
    </row>
    <row r="80" spans="1:7" hidden="1" x14ac:dyDescent="0.55000000000000004">
      <c r="A80" s="64"/>
      <c r="B80" s="38" t="s">
        <v>78</v>
      </c>
      <c r="C80" s="63" t="str">
        <f>IF(OR(SUM(J11:J14)&gt;0,MAX(D67:D70)&gt;D76,C8="serum"),"",IF(D74="0.00","",CONCATENATE("The measured ",C8," acetone concentration is ",TEXT(TRUNC(D72,3),"0.000")," +/- ",IF(INT(D72*D76*10000)&lt;5,"0.001",TEXT(D72*D76,"0.000"))," grams per 100 milliliters, at a coverage probability of 99.7%.  ",CHAR(10),CHAR(10))))</f>
        <v/>
      </c>
    </row>
    <row r="81" spans="1:9" hidden="1" x14ac:dyDescent="0.55000000000000004">
      <c r="A81" s="64"/>
      <c r="B81" s="38" t="s">
        <v>79</v>
      </c>
      <c r="C81" s="63" t="str">
        <f>CONCATENATE("The ",C8," alcohol concentration is 0.00 grams of alcohol per 100 milliliters, as defined by NCGS 20-4.01 (1b).  ",IF(AND(B20="",E20="",C9&lt;&gt;"acetone"),C86,CHAR(10)&amp;CHAR(10)))</f>
        <v>The blood alcohol concentration is 0.00 grams of alcohol per 100 milliliters, as defined by NCGS 20-4.01 (1b).    (Analysis performed using HS-GC.)</v>
      </c>
    </row>
    <row r="82" spans="1:9" hidden="1" x14ac:dyDescent="0.55000000000000004">
      <c r="A82" s="64"/>
      <c r="B82" s="38" t="s">
        <v>80</v>
      </c>
      <c r="C82" s="63" t="str">
        <f>IFERROR(IF(AND(SUM(J11:J14)=0,MAX(D67:D70)&gt;D76),"",IF(C8="serum",CONCATENATE("The blood ",C9," concentration is ",TEXT(F74,"0.00")," grams of alcohol per 100 milliliters, as defined by NCGS 20-4.01 (1b).  The reported blood alcohol concentration is a calculated value resulting from a converted serum alcohol concentration.  The measured serum ",C9," concentration is ",TEXT(TRUNC(D72,3),"0.000")," +/- ",IF(INT(D72*D76*10000)&lt;5,"0.001",TEXT(D72*D76,"0.000"))," grams of alcohol per 100 milliliters, at a coverage probability of 99.7%.",IF(AND(B20="",E20=""),C86,CHAR(10)&amp;CHAR(10))),"")),"")</f>
        <v/>
      </c>
    </row>
    <row r="83" spans="1:9" hidden="1" x14ac:dyDescent="0.55000000000000004">
      <c r="A83" s="64"/>
      <c r="B83" s="38" t="s">
        <v>81</v>
      </c>
      <c r="C83" s="63" t="str">
        <f>IFERROR(IF(AND(SUM(J11:J14)=0,MAX(D67:D70)&gt;D76,SUM(K11:K14)=4,M30&lt;&gt;""),CONCATENATE("The ",C8," ",C9," concentration is ",TEXT(INT(M30*100)/100,"0.00")," grams of alcohol per 100 milliliters, as defined by NCGS 20-4.01 (1b)."),IF(AND(SUM(J11:J14)=0,MAX(D67:D70)&gt;D76),"",CONCATENATE("The ",C8," ",C9," concentration is ",TEXT(D74,"0.00")," grams of alcohol per 100 milliliters, as defined by NCGS 20-4.01 (1b).","  The measured ",C8," ",C9," concentration is ",TEXT(TRUNC(D72,3),"0.000")," +/- ",IF(INT(D72*D76*10000)&lt;5,"0.001",TEXT(D72*D76,"0.000"))," grams of alcohol per 100 milliliters, at a coverage probability of 99.7%.  ",IF(AND(B20="",E20=""),C86,CHAR(10)&amp;CHAR(10))))),"")</f>
        <v/>
      </c>
    </row>
    <row r="84" spans="1:9" hidden="1" x14ac:dyDescent="0.55000000000000004">
      <c r="A84" s="64"/>
      <c r="B84" s="38" t="s">
        <v>83</v>
      </c>
      <c r="C84" s="63" t="str">
        <f>CONCATENATE("Analysis confirmed the presence of the following substance: ",B20,".  ",CHAR(10),CHAR(10))</f>
        <v xml:space="preserve">Analysis confirmed the presence of the following substance: .  
</v>
      </c>
    </row>
    <row r="85" spans="1:9" hidden="1" x14ac:dyDescent="0.55000000000000004">
      <c r="A85" s="64"/>
      <c r="B85" s="67" t="s">
        <v>84</v>
      </c>
      <c r="C85" s="54" t="str">
        <f>CONCATENATE("Analysis did not confirm the presence of the following: ",E20,".  ",CHAR(10),CHAR(10))</f>
        <v xml:space="preserve">Analysis did not confirm the presence of the following: .  
</v>
      </c>
    </row>
    <row r="86" spans="1:9" hidden="1" x14ac:dyDescent="0.55000000000000004">
      <c r="A86" s="64"/>
      <c r="B86" s="78" t="s">
        <v>90</v>
      </c>
      <c r="C86" s="101" t="s">
        <v>111</v>
      </c>
    </row>
    <row r="87" spans="1:9" hidden="1" x14ac:dyDescent="0.55000000000000004"/>
    <row r="88" spans="1:9" hidden="1" x14ac:dyDescent="0.55000000000000004"/>
    <row r="89" spans="1:9" hidden="1" x14ac:dyDescent="0.55000000000000004">
      <c r="B89" s="38" t="s">
        <v>100</v>
      </c>
      <c r="E89" s="90"/>
    </row>
    <row r="90" spans="1:9" hidden="1" x14ac:dyDescent="0.55000000000000004">
      <c r="B90" s="159" t="str">
        <f>CONCATENATE(IF(AND(C8&lt;&gt;"serum",C9="acetone"),"- "&amp;C80,""),IF(OR(C17="x",AND(C9&lt;&gt;"acetone",SUM(J11:J14)&gt;0)),"- "&amp;C81,""),IF(AND(SUM(K11:K14)&gt;1,C8&lt;&gt;"serum",C9&lt;&gt;"acetone",C17&lt;&gt;"x",SUM(J11:J14)=0),"- "&amp;C83,""),IF(AND(C8="serum",C17&lt;&gt;"x",SUM(J11:J14)=0),"- "&amp;C82,""),IF(B20&lt;&gt;"","- "&amp;C84,""),IF(E20&lt;&gt;"","- "&amp;C85,""),IF(OR(B20&lt;&gt;"",E20&lt;&gt;"",AND(C9="acetone",C8&lt;&gt;"serum")),C86,""))</f>
        <v/>
      </c>
      <c r="C90" s="160"/>
      <c r="D90" s="160"/>
      <c r="E90" s="160"/>
      <c r="F90" s="160"/>
      <c r="G90" s="160"/>
      <c r="H90" s="160"/>
      <c r="I90" s="161"/>
    </row>
    <row r="91" spans="1:9" hidden="1" x14ac:dyDescent="0.55000000000000004">
      <c r="B91" s="162"/>
      <c r="C91" s="163"/>
      <c r="D91" s="163"/>
      <c r="E91" s="163"/>
      <c r="F91" s="163"/>
      <c r="G91" s="163"/>
      <c r="H91" s="163"/>
      <c r="I91" s="164"/>
    </row>
    <row r="92" spans="1:9" hidden="1" x14ac:dyDescent="0.55000000000000004">
      <c r="B92" s="162"/>
      <c r="C92" s="163"/>
      <c r="D92" s="163"/>
      <c r="E92" s="163"/>
      <c r="F92" s="163"/>
      <c r="G92" s="163"/>
      <c r="H92" s="163"/>
      <c r="I92" s="164"/>
    </row>
    <row r="93" spans="1:9" hidden="1" x14ac:dyDescent="0.55000000000000004">
      <c r="B93" s="162"/>
      <c r="C93" s="163"/>
      <c r="D93" s="163"/>
      <c r="E93" s="163"/>
      <c r="F93" s="163"/>
      <c r="G93" s="163"/>
      <c r="H93" s="163"/>
      <c r="I93" s="164"/>
    </row>
    <row r="94" spans="1:9" hidden="1" x14ac:dyDescent="0.55000000000000004">
      <c r="B94" s="162"/>
      <c r="C94" s="163"/>
      <c r="D94" s="163"/>
      <c r="E94" s="163"/>
      <c r="F94" s="163"/>
      <c r="G94" s="163"/>
      <c r="H94" s="163"/>
      <c r="I94" s="164"/>
    </row>
    <row r="95" spans="1:9" hidden="1" x14ac:dyDescent="0.55000000000000004">
      <c r="B95" s="162"/>
      <c r="C95" s="163"/>
      <c r="D95" s="163"/>
      <c r="E95" s="163"/>
      <c r="F95" s="163"/>
      <c r="G95" s="163"/>
      <c r="H95" s="163"/>
      <c r="I95" s="164"/>
    </row>
    <row r="96" spans="1:9" hidden="1" x14ac:dyDescent="0.55000000000000004">
      <c r="B96" s="162"/>
      <c r="C96" s="163"/>
      <c r="D96" s="163"/>
      <c r="E96" s="163"/>
      <c r="F96" s="163"/>
      <c r="G96" s="163"/>
      <c r="H96" s="163"/>
      <c r="I96" s="164"/>
    </row>
    <row r="97" spans="2:9" hidden="1" x14ac:dyDescent="0.55000000000000004">
      <c r="B97" s="162"/>
      <c r="C97" s="163"/>
      <c r="D97" s="163"/>
      <c r="E97" s="163"/>
      <c r="F97" s="163"/>
      <c r="G97" s="163"/>
      <c r="H97" s="163"/>
      <c r="I97" s="164"/>
    </row>
    <row r="98" spans="2:9" hidden="1" x14ac:dyDescent="0.55000000000000004">
      <c r="B98" s="162"/>
      <c r="C98" s="163"/>
      <c r="D98" s="163"/>
      <c r="E98" s="163"/>
      <c r="F98" s="163"/>
      <c r="G98" s="163"/>
      <c r="H98" s="163"/>
      <c r="I98" s="164"/>
    </row>
    <row r="99" spans="2:9" hidden="1" x14ac:dyDescent="0.55000000000000004">
      <c r="B99" s="165"/>
      <c r="C99" s="166"/>
      <c r="D99" s="166"/>
      <c r="E99" s="166"/>
      <c r="F99" s="166"/>
      <c r="G99" s="166"/>
      <c r="H99" s="166"/>
      <c r="I99" s="167"/>
    </row>
    <row r="100" spans="2:9" hidden="1" x14ac:dyDescent="0.55000000000000004"/>
  </sheetData>
  <sheetProtection algorithmName="SHA-512" hashValue="EbWLD5JPbwxgURPjHR5tlYXRurhK9z/+OtRKENzC2tyU2qedoSmc00GU01sNXxkCwhQ4SalUcpfPyrssGjXE3g==" saltValue="7UFDgvuyKOfSkyRKUF95jg==" spinCount="100000" sheet="1" objects="1" scenarios="1"/>
  <mergeCells count="29">
    <mergeCell ref="B1:F1"/>
    <mergeCell ref="E4:F4"/>
    <mergeCell ref="E5:F5"/>
    <mergeCell ref="N7:P7"/>
    <mergeCell ref="F8:F16"/>
    <mergeCell ref="G8:I8"/>
    <mergeCell ref="N8:P8"/>
    <mergeCell ref="G9:I9"/>
    <mergeCell ref="G10:I10"/>
    <mergeCell ref="G11:I11"/>
    <mergeCell ref="B27:I27"/>
    <mergeCell ref="P11:P22"/>
    <mergeCell ref="G12:I12"/>
    <mergeCell ref="G13:I13"/>
    <mergeCell ref="G14:I14"/>
    <mergeCell ref="G15:I15"/>
    <mergeCell ref="G16:I16"/>
    <mergeCell ref="E19:H19"/>
    <mergeCell ref="B20:C20"/>
    <mergeCell ref="E20:H20"/>
    <mergeCell ref="B23:I24"/>
    <mergeCell ref="N23:P23"/>
    <mergeCell ref="O25:P26"/>
    <mergeCell ref="N28:P28"/>
    <mergeCell ref="B30:I38"/>
    <mergeCell ref="B41:I55"/>
    <mergeCell ref="C76:C77"/>
    <mergeCell ref="B90:I99"/>
    <mergeCell ref="N30:P31"/>
  </mergeCells>
  <conditionalFormatting sqref="C67:C70">
    <cfRule type="expression" dxfId="349" priority="8">
      <formula>ABS(C11-$D$72)&gt;$D$77</formula>
    </cfRule>
  </conditionalFormatting>
  <conditionalFormatting sqref="B26">
    <cfRule type="expression" dxfId="348" priority="9">
      <formula>B27=""</formula>
    </cfRule>
  </conditionalFormatting>
  <conditionalFormatting sqref="B4">
    <cfRule type="expression" dxfId="347" priority="7">
      <formula>$B$5=""</formula>
    </cfRule>
  </conditionalFormatting>
  <conditionalFormatting sqref="C4">
    <cfRule type="expression" dxfId="346" priority="6">
      <formula>$C$5=""</formula>
    </cfRule>
  </conditionalFormatting>
  <conditionalFormatting sqref="E4:F4">
    <cfRule type="expression" dxfId="345" priority="5">
      <formula>$E$5=""</formula>
    </cfRule>
  </conditionalFormatting>
  <conditionalFormatting sqref="H4">
    <cfRule type="expression" dxfId="344" priority="4">
      <formula>$H$5=""</formula>
    </cfRule>
  </conditionalFormatting>
  <conditionalFormatting sqref="C8">
    <cfRule type="expression" dxfId="343" priority="3">
      <formula>$C$8&lt;&gt;"blood"</formula>
    </cfRule>
  </conditionalFormatting>
  <conditionalFormatting sqref="C9">
    <cfRule type="expression" dxfId="342" priority="2">
      <formula>$C$9&lt;&gt;"ethanol"</formula>
    </cfRule>
  </conditionalFormatting>
  <conditionalFormatting sqref="M30">
    <cfRule type="expression" dxfId="341" priority="1">
      <formula>N30&lt;&gt;""</formula>
    </cfRule>
  </conditionalFormatting>
  <conditionalFormatting sqref="G9:G12">
    <cfRule type="expression" dxfId="340" priority="124">
      <formula>AND(SUM(J$11:J$14)=0,D67&gt;$D$76)</formula>
    </cfRule>
  </conditionalFormatting>
  <dataValidations count="8">
    <dataValidation type="list" errorStyle="warning" allowBlank="1" showErrorMessage="1" errorTitle="Custom entry" error="You have customized this field." sqref="B27:I27" xr:uid="{00000000-0002-0000-1F00-000000000000}">
      <formula1>dispositions</formula1>
    </dataValidation>
    <dataValidation type="textLength" errorStyle="warning" operator="equal" allowBlank="1" showInputMessage="1" showErrorMessage="1" errorTitle="Case Number Length Error?" error="The length of the case number should be 10 characters." sqref="B5" xr:uid="{00000000-0002-0000-1F00-000001000000}">
      <formula1>10</formula1>
    </dataValidation>
    <dataValidation type="list" errorStyle="warning" allowBlank="1" showInputMessage="1" showErrorMessage="1" errorTitle="Custom Entry" error="You have entered a selection not in the drop-down list.  " sqref="E20" xr:uid="{00000000-0002-0000-1F00-000002000000}">
      <formula1>othervolid</formula1>
    </dataValidation>
    <dataValidation type="list" errorStyle="warning" allowBlank="1" showErrorMessage="1" errorTitle="Custom entry" error="You have customized this field." sqref="B23:I24" xr:uid="{00000000-0002-0000-1F00-000003000000}">
      <formula1>statements</formula1>
    </dataValidation>
    <dataValidation type="list" allowBlank="1" showInputMessage="1" showErrorMessage="1" sqref="C8" xr:uid="{00000000-0002-0000-1F00-000004000000}">
      <formula1>matrix_list</formula1>
    </dataValidation>
    <dataValidation type="list" errorStyle="warning" allowBlank="1" showInputMessage="1" showErrorMessage="1" errorTitle="Custom Entry" error="You have entered a name not in the drop-down list." sqref="H5" xr:uid="{00000000-0002-0000-1F00-000005000000}">
      <formula1>analyst_list</formula1>
    </dataValidation>
    <dataValidation type="list" errorStyle="warning" allowBlank="1" showInputMessage="1" showErrorMessage="1" errorTitle="custom entry" error="You have entered a selection not in the drop-down list.  " sqref="B20:C20" xr:uid="{00000000-0002-0000-1F00-000006000000}">
      <formula1>othervolid</formula1>
    </dataValidation>
    <dataValidation type="list" allowBlank="1" showInputMessage="1" showErrorMessage="1" sqref="C17" xr:uid="{00000000-0002-0000-1F00-000007000000}">
      <formula1>applies</formula1>
    </dataValidation>
  </dataValidations>
  <pageMargins left="0.7" right="0.7" top="0.75" bottom="0.75" header="0.3" footer="0.3"/>
  <pageSetup scale="68" orientation="portrait" horizontalDpi="300" verticalDpi="300" r:id="rId1"/>
  <ignoredErrors>
    <ignoredError sqref="H5 E5 B5:C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70" r:id="rId4" name="Button 2">
              <controlPr defaultSize="0" print="0" autoFill="0" autoPict="0" macro="[0]!ThisWorkbook.GeneratePDF">
                <anchor moveWithCells="1">
                  <from>
                    <xdr:col>8</xdr:col>
                    <xdr:colOff>1123950</xdr:colOff>
                    <xdr:row>3</xdr:row>
                    <xdr:rowOff>11430</xdr:rowOff>
                  </from>
                  <to>
                    <xdr:col>11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F00-000008000000}">
          <x14:formula1>
            <xm:f>Ranges!$G$9:$G$12</xm:f>
          </x14:formula1>
          <xm:sqref>C9</xm:sqref>
        </x14:dataValidation>
        <x14:dataValidation type="date" errorStyle="information" operator="lessThan" allowBlank="1" showErrorMessage="1" errorTitle="Uncertainty Update Due" error="The uncertainty values used in this form are due to be updated.  Please ensure you are using the most recent form." xr:uid="{00000000-0002-0000-1F00-000009000000}">
          <x14:formula1>
            <xm:f>Ranges!G14+Ranges!G16</xm:f>
          </x14:formula1>
          <xm:sqref>E5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4">
    <pageSetUpPr fitToPage="1"/>
  </sheetPr>
  <dimension ref="A1:Q100"/>
  <sheetViews>
    <sheetView showGridLines="0" zoomScaleNormal="100" workbookViewId="0">
      <selection activeCell="C11" sqref="C11"/>
    </sheetView>
  </sheetViews>
  <sheetFormatPr defaultColWidth="9.15625" defaultRowHeight="14.4" x14ac:dyDescent="0.55000000000000004"/>
  <cols>
    <col min="1" max="1" width="1.83984375" style="38" customWidth="1"/>
    <col min="2" max="2" width="20.83984375" style="38" customWidth="1"/>
    <col min="3" max="3" width="12" style="38" bestFit="1" customWidth="1"/>
    <col min="4" max="4" width="11" style="38" customWidth="1"/>
    <col min="5" max="5" width="9.578125" style="38" customWidth="1"/>
    <col min="6" max="6" width="7.15625" style="38" customWidth="1"/>
    <col min="7" max="7" width="7.68359375" style="38" customWidth="1"/>
    <col min="8" max="8" width="25.68359375" style="38" customWidth="1"/>
    <col min="9" max="9" width="38.578125" style="38" customWidth="1"/>
    <col min="10" max="10" width="15.83984375" style="38" hidden="1" customWidth="1"/>
    <col min="11" max="11" width="22.41796875" style="38" hidden="1" customWidth="1"/>
    <col min="12" max="12" width="5" style="38" customWidth="1"/>
    <col min="13" max="13" width="7.41796875" style="38" customWidth="1"/>
    <col min="14" max="14" width="2.26171875" style="38" customWidth="1"/>
    <col min="15" max="15" width="2" style="38" customWidth="1"/>
    <col min="16" max="16" width="88.15625" style="38" customWidth="1"/>
    <col min="17" max="16384" width="9.15625" style="38"/>
  </cols>
  <sheetData>
    <row r="1" spans="2:17" ht="15" customHeight="1" x14ac:dyDescent="0.55000000000000004">
      <c r="B1" s="132" t="str">
        <f>'1'!B1</f>
        <v>Body Fluid Alcohol Concentration and Volatiles Reporting Form</v>
      </c>
      <c r="C1" s="133"/>
      <c r="D1" s="133"/>
      <c r="E1" s="133"/>
      <c r="F1" s="133"/>
      <c r="G1" s="79"/>
      <c r="H1" s="79"/>
      <c r="I1" s="93" t="str">
        <f>'1'!I1</f>
        <v>Version 2</v>
      </c>
      <c r="J1" s="44" t="s">
        <v>40</v>
      </c>
      <c r="K1" s="44" t="s">
        <v>40</v>
      </c>
      <c r="L1" s="44"/>
    </row>
    <row r="2" spans="2:17" ht="15" customHeight="1" x14ac:dyDescent="0.55000000000000004">
      <c r="B2" s="80" t="str">
        <f>'1'!B2</f>
        <v>NCSCL - Toxicology Section</v>
      </c>
      <c r="C2" s="11"/>
      <c r="D2" s="11"/>
      <c r="E2" s="11"/>
      <c r="F2" s="11"/>
      <c r="G2" s="11"/>
      <c r="H2" s="11"/>
      <c r="I2" s="94" t="str">
        <f>'1'!I2</f>
        <v>Effective Date: 11/14/2019</v>
      </c>
      <c r="J2" s="44"/>
      <c r="K2" s="44"/>
      <c r="L2" s="44"/>
      <c r="N2" s="100"/>
    </row>
    <row r="3" spans="2:17" ht="15" customHeight="1" x14ac:dyDescent="0.55000000000000004">
      <c r="D3" s="41"/>
      <c r="O3" s="95" t="s">
        <v>88</v>
      </c>
    </row>
    <row r="4" spans="2:17" ht="15" customHeight="1" x14ac:dyDescent="0.55000000000000004">
      <c r="B4" s="124" t="s">
        <v>37</v>
      </c>
      <c r="C4" s="124" t="s">
        <v>38</v>
      </c>
      <c r="E4" s="138" t="s">
        <v>94</v>
      </c>
      <c r="F4" s="138"/>
      <c r="H4" s="118" t="s">
        <v>44</v>
      </c>
      <c r="J4" s="92"/>
      <c r="O4" s="95"/>
      <c r="P4" s="110" t="s">
        <v>113</v>
      </c>
    </row>
    <row r="5" spans="2:17" ht="15" customHeight="1" x14ac:dyDescent="0.55000000000000004">
      <c r="B5" s="120" t="str">
        <f>IF('Sample list'!B37="","",'Sample list'!B37)</f>
        <v/>
      </c>
      <c r="C5" s="120" t="str">
        <f>IF('Sample list'!C37="","",'Sample list'!C37)</f>
        <v/>
      </c>
      <c r="E5" s="136" t="str">
        <f>IF('1'!E5="","",'1'!E5)</f>
        <v/>
      </c>
      <c r="F5" s="137"/>
      <c r="H5" s="83" t="str">
        <f>IF('1'!H5="","",'1'!H5)</f>
        <v/>
      </c>
      <c r="O5" s="38" t="s">
        <v>88</v>
      </c>
      <c r="P5" s="37" t="str">
        <f>B41</f>
        <v/>
      </c>
    </row>
    <row r="6" spans="2:17" ht="15" customHeight="1" x14ac:dyDescent="0.55000000000000004"/>
    <row r="7" spans="2:17" ht="15" customHeight="1" thickBot="1" x14ac:dyDescent="0.6">
      <c r="N7" s="135" t="s">
        <v>96</v>
      </c>
      <c r="O7" s="135"/>
      <c r="P7" s="135"/>
    </row>
    <row r="8" spans="2:17" ht="15" customHeight="1" x14ac:dyDescent="0.55000000000000004">
      <c r="B8" s="71" t="s">
        <v>92</v>
      </c>
      <c r="C8" s="81" t="s">
        <v>71</v>
      </c>
      <c r="F8" s="141" t="s">
        <v>86</v>
      </c>
      <c r="G8" s="139" t="str">
        <f>CONCATENATE("The measured ",C9," values are:")</f>
        <v>The measured ethanol values are:</v>
      </c>
      <c r="H8" s="140"/>
      <c r="I8" s="140"/>
      <c r="M8" s="64"/>
      <c r="N8" s="134" t="s">
        <v>97</v>
      </c>
      <c r="O8" s="134"/>
      <c r="P8" s="134"/>
      <c r="Q8" s="40"/>
    </row>
    <row r="9" spans="2:17" ht="15" customHeight="1" x14ac:dyDescent="0.55000000000000004">
      <c r="B9" s="72" t="s">
        <v>93</v>
      </c>
      <c r="C9" s="82" t="s">
        <v>5</v>
      </c>
      <c r="F9" s="141"/>
      <c r="G9" s="142" t="str">
        <f>IF(C11="","",IF(C11=0,"0.0000  g/dl",CONCATENATE(TEXT(C11,"0.0000"),"  g/dl",IF(AND(SUM(J$11:J$14)=0,D67&gt;$D$76),CONCATENATE("  (&gt;",$D$76*100,"% deviation from the average)"),""),IF(C11*10000-INT(C11*10000)&gt;0.0001,"    (THIS VALUE CONTAINS MORE DECIMAL PLACES THAN DISPLAYED)",""))))</f>
        <v/>
      </c>
      <c r="H9" s="143"/>
      <c r="I9" s="143"/>
      <c r="M9" s="64"/>
      <c r="N9" s="105"/>
      <c r="O9" s="89"/>
      <c r="P9" s="106"/>
      <c r="Q9" s="40"/>
    </row>
    <row r="10" spans="2:17" ht="15" customHeight="1" x14ac:dyDescent="0.55000000000000004">
      <c r="B10" s="72"/>
      <c r="C10" s="73"/>
      <c r="D10" s="69"/>
      <c r="F10" s="141"/>
      <c r="G10" s="142" t="str">
        <f>IF(C12="","",IF(C12=0,"0.0000  g/dl",CONCATENATE(TEXT(C12,"0.0000"),"  g/dl",IF(AND(SUM(J$11:J$14)=0,D68&gt;$D$76),CONCATENATE("  (&gt;",$D$76*100,"% deviation from the average)"),""),IF(C12*10000-INT(C12*10000)&gt;0.0001,"    (THIS VALUE CONTAINS MORE DECIMAL PLACES THAN DISPLAYED)",""))))</f>
        <v/>
      </c>
      <c r="H10" s="143"/>
      <c r="I10" s="143"/>
      <c r="J10" s="38" t="s">
        <v>39</v>
      </c>
      <c r="K10" s="43" t="s">
        <v>75</v>
      </c>
      <c r="L10" s="43"/>
      <c r="M10" s="64"/>
      <c r="N10" s="7"/>
      <c r="O10" s="89" t="str">
        <f>"Item "&amp;C5&amp;":"</f>
        <v>Item :</v>
      </c>
      <c r="P10" s="89"/>
      <c r="Q10" s="40"/>
    </row>
    <row r="11" spans="2:17" ht="15" customHeight="1" x14ac:dyDescent="0.55000000000000004">
      <c r="B11" s="74" t="s">
        <v>74</v>
      </c>
      <c r="C11" s="84"/>
      <c r="D11" s="2" t="str">
        <f>IF(LEN(C11)&gt;6,"re-enter",IF(C11&gt;0.5,"HI cal",""))</f>
        <v/>
      </c>
      <c r="F11" s="141"/>
      <c r="G11" s="142" t="str">
        <f>IF(C13="","",IF(C13=0,"0.0000  g/dl",CONCATENATE(TEXT(C13,"0.0000"),"  g/dl",IF(AND(SUM(J$11:J$14)=0,D69&gt;$D$76),CONCATENATE("  (&gt;",$D$76*100,"% deviation from the average)"),""),IF(C13*10000-INT(C13*10000)&gt;0.0001,"    (THIS VALUE CONTAINS MORE DECIMAL PLACES THAN DISPLAYED)",""))))</f>
        <v/>
      </c>
      <c r="H11" s="143"/>
      <c r="I11" s="143"/>
      <c r="J11" s="54">
        <f>IF(C11="",0,IF(C11&lt;0.01,1,0))</f>
        <v>0</v>
      </c>
      <c r="K11" s="43">
        <f>IF(C11&lt;&gt;"",1,0)</f>
        <v>0</v>
      </c>
      <c r="L11" s="43"/>
      <c r="M11" s="64"/>
      <c r="N11" s="88"/>
      <c r="O11" s="91"/>
      <c r="P11" s="151" t="str">
        <f>CONCATENATE(IF(B90="","",B90&amp;CHAR(10)&amp;CHAR(10)),IF(B23="","","- "&amp;B23))</f>
        <v/>
      </c>
      <c r="Q11" s="40"/>
    </row>
    <row r="12" spans="2:17" ht="15" customHeight="1" x14ac:dyDescent="0.55000000000000004">
      <c r="B12" s="72"/>
      <c r="C12" s="84"/>
      <c r="D12" s="2" t="str">
        <f>IF(LEN(C12)&gt;6,"re-enter",IF(C12&gt;0.5,"HI cal",""))</f>
        <v/>
      </c>
      <c r="F12" s="141"/>
      <c r="G12" s="142" t="str">
        <f>IF(C14="","",IF(C14=0,"0.0000  g/dl",CONCATENATE(TEXT(C14,"0.0000"),"  g/dl",IF(AND(SUM(J$11:J$14)=0,D70&gt;$D$76),CONCATENATE("  (&gt;",$D$76*100,"% deviation from the average)"),""),IF(C14*10000-INT(C14*10000)&gt;0.0001,"    (THIS VALUE CONTAINS MORE DECIMAL PLACES THAN DISPLAYED)",""))))</f>
        <v/>
      </c>
      <c r="H12" s="143"/>
      <c r="I12" s="143"/>
      <c r="J12" s="54">
        <f>IF(C12="",0,IF(C12&lt;0.01,1,0))</f>
        <v>0</v>
      </c>
      <c r="K12" s="43">
        <f>IF(C12&lt;&gt;"",1,0)</f>
        <v>0</v>
      </c>
      <c r="L12" s="43"/>
      <c r="M12" s="64"/>
      <c r="N12" s="88"/>
      <c r="O12" s="88"/>
      <c r="P12" s="151"/>
      <c r="Q12" s="40"/>
    </row>
    <row r="13" spans="2:17" ht="15" customHeight="1" x14ac:dyDescent="0.55000000000000004">
      <c r="B13" s="72"/>
      <c r="C13" s="84"/>
      <c r="D13" s="2" t="str">
        <f>IF(LEN(C13)&gt;6,"re-enter",IF(C13&gt;0.5,"HI cal",""))</f>
        <v/>
      </c>
      <c r="F13" s="141"/>
      <c r="G13" s="139" t="str">
        <f>IF(MIN(C11:C14)&lt;0.01,"",CONCATENATE("The average of the four values is  ",TEXT(D72,"0.000000")," g/dl."))</f>
        <v/>
      </c>
      <c r="H13" s="140"/>
      <c r="I13" s="140"/>
      <c r="J13" s="54">
        <f>IF(C13="",0,IF(C13&lt;0.01,1,0))</f>
        <v>0</v>
      </c>
      <c r="K13" s="43">
        <f>IF(C13&lt;&gt;"",1,0)</f>
        <v>0</v>
      </c>
      <c r="L13" s="43"/>
      <c r="M13" s="64"/>
      <c r="N13" s="88"/>
      <c r="O13" s="88"/>
      <c r="P13" s="151"/>
      <c r="Q13" s="40"/>
    </row>
    <row r="14" spans="2:17" ht="15" customHeight="1" thickBot="1" x14ac:dyDescent="0.6">
      <c r="B14" s="75"/>
      <c r="C14" s="85"/>
      <c r="D14" s="2" t="str">
        <f>IF(LEN(C14)&gt;6,"re-enter",IF(C14&gt;0.5,"HI cal",""))</f>
        <v/>
      </c>
      <c r="F14" s="141"/>
      <c r="G14" s="144" t="str">
        <f>IF(MIN(C11:C14)&lt;0.01,"",CONCATENATE("The ",D76*100,"% uncertainty is +/- ", TEXT(D77,"0.0000000"), " g/dl, at a 99.73 % level of confidence (k=3)."))</f>
        <v/>
      </c>
      <c r="H14" s="145"/>
      <c r="I14" s="145"/>
      <c r="J14" s="54">
        <f>IF(C14="",0,IF(C14&lt;0.01,1,0))</f>
        <v>0</v>
      </c>
      <c r="K14" s="43">
        <f>IF(C14&lt;&gt;"",1,0)</f>
        <v>0</v>
      </c>
      <c r="L14" s="43"/>
      <c r="M14" s="64"/>
      <c r="N14" s="88"/>
      <c r="O14" s="88"/>
      <c r="P14" s="151"/>
      <c r="Q14" s="40"/>
    </row>
    <row r="15" spans="2:17" x14ac:dyDescent="0.55000000000000004">
      <c r="B15" s="117"/>
      <c r="F15" s="141"/>
      <c r="G15" s="146" t="str">
        <f>IF(OR(MIN(C11:C14)&lt;0.01,SUM(K11:K14)&lt;&gt;4),"",IF(AND(MAX(D67:D70)&gt;D76,M30=""),"",IF(AND(MAX(D67:D70)&gt;D76,M30&lt;&gt;""),"The lowest value was used for reporting.",CONCATENATE("The ",IF(C8="serum","serum converted, ",""),"truncated average for reporting is ",IF(C8="serum",TEXT(F74,"0.00"),TEXT(D74,"0.00")),"  g/dl."))))</f>
        <v/>
      </c>
      <c r="H15" s="147"/>
      <c r="I15" s="147"/>
      <c r="J15" s="54"/>
      <c r="M15" s="64"/>
      <c r="N15" s="88"/>
      <c r="O15" s="91"/>
      <c r="P15" s="151"/>
      <c r="Q15" s="40"/>
    </row>
    <row r="16" spans="2:17" x14ac:dyDescent="0.55000000000000004">
      <c r="B16" s="117"/>
      <c r="C16" s="70" t="str">
        <f>IF(AND(C9&lt;&gt;"acetone",C17="x",SUM(K11:K14)&gt;0,SUM(J11:J14)=0),"'No alcohol' selected below conflicts with entered results!","")</f>
        <v/>
      </c>
      <c r="F16" s="141"/>
      <c r="G16" s="144" t="str">
        <f>IF(C8="serum",CONCATENATE("The serum to whole blood conversion calculation is:  ",TEXT(D72,"0.000000")," g/dl / 1.18 = ",TEXT(F72,"0.000000")," g/dl."),"")</f>
        <v/>
      </c>
      <c r="H16" s="145"/>
      <c r="I16" s="145"/>
      <c r="J16" s="54"/>
      <c r="M16" s="64"/>
      <c r="N16" s="88"/>
      <c r="O16" s="7"/>
      <c r="P16" s="151"/>
      <c r="Q16" s="40"/>
    </row>
    <row r="17" spans="2:17" x14ac:dyDescent="0.55000000000000004">
      <c r="B17" s="68" t="s">
        <v>42</v>
      </c>
      <c r="C17" s="86"/>
      <c r="D17" s="60" t="s">
        <v>43</v>
      </c>
      <c r="F17" s="98"/>
      <c r="M17" s="64"/>
      <c r="N17" s="7"/>
      <c r="O17" s="7"/>
      <c r="P17" s="151"/>
      <c r="Q17" s="40"/>
    </row>
    <row r="18" spans="2:17" x14ac:dyDescent="0.55000000000000004">
      <c r="M18" s="64"/>
      <c r="N18" s="7"/>
      <c r="O18" s="123"/>
      <c r="P18" s="151"/>
      <c r="Q18" s="40"/>
    </row>
    <row r="19" spans="2:17" x14ac:dyDescent="0.55000000000000004">
      <c r="B19" s="59" t="s">
        <v>85</v>
      </c>
      <c r="C19" s="38" t="str">
        <f>IFERROR(IF(B20="","",IF(VLOOKUP(B20,othervolid,1)=B20,"","+")),"+")</f>
        <v/>
      </c>
      <c r="E19" s="148" t="s">
        <v>82</v>
      </c>
      <c r="F19" s="148"/>
      <c r="G19" s="148"/>
      <c r="H19" s="148"/>
      <c r="I19" s="38" t="str">
        <f>IFERROR(IF(E20="","",IF(VLOOKUP(E20,othervolid,1)=E20,"","+")),"+")</f>
        <v/>
      </c>
      <c r="M19" s="64"/>
      <c r="N19" s="7"/>
      <c r="O19" s="7"/>
      <c r="P19" s="151"/>
      <c r="Q19" s="40"/>
    </row>
    <row r="20" spans="2:17" ht="15" customHeight="1" x14ac:dyDescent="0.55000000000000004">
      <c r="B20" s="158"/>
      <c r="C20" s="158"/>
      <c r="E20" s="171"/>
      <c r="F20" s="172"/>
      <c r="G20" s="172"/>
      <c r="H20" s="173"/>
      <c r="M20" s="64"/>
      <c r="N20" s="88"/>
      <c r="O20" s="7"/>
      <c r="P20" s="151"/>
      <c r="Q20" s="40"/>
    </row>
    <row r="21" spans="2:17" x14ac:dyDescent="0.55000000000000004">
      <c r="D21" s="99" t="str">
        <f>IF(AND(B20=E20,B20&lt;&gt;""),"The two entries above conflict with eachother!","")</f>
        <v/>
      </c>
      <c r="M21" s="64"/>
      <c r="N21" s="88"/>
      <c r="O21" s="7"/>
      <c r="P21" s="151"/>
      <c r="Q21" s="40"/>
    </row>
    <row r="22" spans="2:17" ht="15" customHeight="1" x14ac:dyDescent="0.55000000000000004">
      <c r="B22" s="38" t="s">
        <v>101</v>
      </c>
      <c r="E22" s="38" t="str">
        <f>IFERROR(IF(B23="","",IF(VLOOKUP(B23,statements_alpha,1)=B23,"","+")),"+")</f>
        <v/>
      </c>
      <c r="F22" s="39"/>
      <c r="G22" s="58"/>
      <c r="H22" s="58"/>
      <c r="I22" s="58"/>
      <c r="M22" s="64"/>
      <c r="N22" s="7"/>
      <c r="O22" s="7"/>
      <c r="P22" s="151"/>
      <c r="Q22" s="40"/>
    </row>
    <row r="23" spans="2:17" ht="15" customHeight="1" x14ac:dyDescent="0.55000000000000004">
      <c r="B23" s="152"/>
      <c r="C23" s="153"/>
      <c r="D23" s="153"/>
      <c r="E23" s="153"/>
      <c r="F23" s="153"/>
      <c r="G23" s="153"/>
      <c r="H23" s="153"/>
      <c r="I23" s="154"/>
      <c r="M23" s="64"/>
      <c r="N23" s="149" t="s">
        <v>98</v>
      </c>
      <c r="O23" s="134"/>
      <c r="P23" s="150"/>
      <c r="Q23" s="40"/>
    </row>
    <row r="24" spans="2:17" x14ac:dyDescent="0.55000000000000004">
      <c r="B24" s="155"/>
      <c r="C24" s="156"/>
      <c r="D24" s="156"/>
      <c r="E24" s="156"/>
      <c r="F24" s="156"/>
      <c r="G24" s="156"/>
      <c r="H24" s="156"/>
      <c r="I24" s="157"/>
      <c r="M24" s="64"/>
      <c r="N24" s="107"/>
      <c r="O24" s="108"/>
      <c r="P24" s="109"/>
      <c r="Q24" s="40"/>
    </row>
    <row r="25" spans="2:17" x14ac:dyDescent="0.55000000000000004">
      <c r="F25" s="7"/>
      <c r="G25" s="58"/>
      <c r="H25" s="58"/>
      <c r="I25" s="58"/>
      <c r="M25" s="64"/>
      <c r="N25" s="7"/>
      <c r="O25" s="177" t="str">
        <f>IF(B27="","",RIGHT(B27,LEN(B27)-48))</f>
        <v/>
      </c>
      <c r="P25" s="177"/>
      <c r="Q25" s="40"/>
    </row>
    <row r="26" spans="2:17" ht="15" customHeight="1" x14ac:dyDescent="0.55000000000000004">
      <c r="B26" s="111" t="s">
        <v>102</v>
      </c>
      <c r="C26" s="38" t="str">
        <f>IFERROR(IF(B27="","",IF(VLOOKUP(B27,dispositions_alpha,1)=B27,"","+")),"+")</f>
        <v/>
      </c>
      <c r="M26" s="64"/>
      <c r="N26" s="7"/>
      <c r="O26" s="177"/>
      <c r="P26" s="177"/>
      <c r="Q26" s="40"/>
    </row>
    <row r="27" spans="2:17" x14ac:dyDescent="0.55000000000000004">
      <c r="B27" s="168"/>
      <c r="C27" s="169"/>
      <c r="D27" s="169"/>
      <c r="E27" s="169"/>
      <c r="F27" s="169"/>
      <c r="G27" s="169"/>
      <c r="H27" s="169"/>
      <c r="I27" s="170"/>
      <c r="M27" s="64"/>
      <c r="N27" s="7"/>
      <c r="O27" s="7"/>
      <c r="P27" s="7"/>
      <c r="Q27" s="40"/>
    </row>
    <row r="28" spans="2:17" x14ac:dyDescent="0.55000000000000004">
      <c r="M28" s="64"/>
      <c r="N28" s="176" t="s">
        <v>99</v>
      </c>
      <c r="O28" s="176"/>
      <c r="P28" s="176"/>
      <c r="Q28" s="40"/>
    </row>
    <row r="29" spans="2:17" ht="15" customHeight="1" x14ac:dyDescent="0.55000000000000004">
      <c r="B29" s="42" t="s">
        <v>28</v>
      </c>
      <c r="C29" s="102"/>
      <c r="D29" s="102"/>
      <c r="E29" s="102"/>
      <c r="F29" s="102"/>
      <c r="G29" s="102"/>
      <c r="H29" s="102"/>
      <c r="I29" s="102"/>
      <c r="N29" s="79"/>
      <c r="O29" s="79"/>
      <c r="P29" s="79"/>
    </row>
    <row r="30" spans="2:17" x14ac:dyDescent="0.55000000000000004">
      <c r="B30" s="179"/>
      <c r="C30" s="180"/>
      <c r="D30" s="180"/>
      <c r="E30" s="180"/>
      <c r="F30" s="180"/>
      <c r="G30" s="180"/>
      <c r="H30" s="180"/>
      <c r="I30" s="181"/>
      <c r="M30" s="130"/>
      <c r="N30" s="178" t="str">
        <f>IF(AND(MAX(D67:D70)&gt;D76,SUM(K11:K14)=4),"&lt;- If this is a second set of values for the case, and both sets have an unacceptable deviation from the mean, enter the lowest value in the cell to the left (gm/dL).","")</f>
        <v/>
      </c>
      <c r="O30" s="178"/>
      <c r="P30" s="178"/>
    </row>
    <row r="31" spans="2:17" ht="15" customHeight="1" x14ac:dyDescent="0.55000000000000004">
      <c r="B31" s="182"/>
      <c r="C31" s="183"/>
      <c r="D31" s="183"/>
      <c r="E31" s="183"/>
      <c r="F31" s="183"/>
      <c r="G31" s="183"/>
      <c r="H31" s="183"/>
      <c r="I31" s="184"/>
      <c r="N31" s="178"/>
      <c r="O31" s="178"/>
      <c r="P31" s="178"/>
    </row>
    <row r="32" spans="2:17" x14ac:dyDescent="0.55000000000000004">
      <c r="B32" s="182"/>
      <c r="C32" s="183"/>
      <c r="D32" s="183"/>
      <c r="E32" s="183"/>
      <c r="F32" s="183"/>
      <c r="G32" s="183"/>
      <c r="H32" s="183"/>
      <c r="I32" s="184"/>
      <c r="M32" s="5"/>
    </row>
    <row r="33" spans="2:9" x14ac:dyDescent="0.55000000000000004">
      <c r="B33" s="182"/>
      <c r="C33" s="183"/>
      <c r="D33" s="183"/>
      <c r="E33" s="183"/>
      <c r="F33" s="183"/>
      <c r="G33" s="183"/>
      <c r="H33" s="183"/>
      <c r="I33" s="184"/>
    </row>
    <row r="34" spans="2:9" x14ac:dyDescent="0.55000000000000004">
      <c r="B34" s="182"/>
      <c r="C34" s="183"/>
      <c r="D34" s="183"/>
      <c r="E34" s="183"/>
      <c r="F34" s="183"/>
      <c r="G34" s="183"/>
      <c r="H34" s="183"/>
      <c r="I34" s="184"/>
    </row>
    <row r="35" spans="2:9" x14ac:dyDescent="0.55000000000000004">
      <c r="B35" s="182"/>
      <c r="C35" s="183"/>
      <c r="D35" s="183"/>
      <c r="E35" s="183"/>
      <c r="F35" s="183"/>
      <c r="G35" s="183"/>
      <c r="H35" s="183"/>
      <c r="I35" s="184"/>
    </row>
    <row r="36" spans="2:9" x14ac:dyDescent="0.55000000000000004">
      <c r="B36" s="182"/>
      <c r="C36" s="183"/>
      <c r="D36" s="183"/>
      <c r="E36" s="183"/>
      <c r="F36" s="183"/>
      <c r="G36" s="183"/>
      <c r="H36" s="183"/>
      <c r="I36" s="184"/>
    </row>
    <row r="37" spans="2:9" x14ac:dyDescent="0.55000000000000004">
      <c r="B37" s="182"/>
      <c r="C37" s="183"/>
      <c r="D37" s="183"/>
      <c r="E37" s="183"/>
      <c r="F37" s="183"/>
      <c r="G37" s="183"/>
      <c r="H37" s="183"/>
      <c r="I37" s="184"/>
    </row>
    <row r="38" spans="2:9" x14ac:dyDescent="0.55000000000000004">
      <c r="B38" s="185"/>
      <c r="C38" s="186"/>
      <c r="D38" s="186"/>
      <c r="E38" s="186"/>
      <c r="F38" s="186"/>
      <c r="G38" s="186"/>
      <c r="H38" s="186"/>
      <c r="I38" s="187"/>
    </row>
    <row r="40" spans="2:9" x14ac:dyDescent="0.55000000000000004">
      <c r="B40" s="7" t="s">
        <v>103</v>
      </c>
    </row>
    <row r="41" spans="2:9" ht="15" customHeight="1" x14ac:dyDescent="0.55000000000000004">
      <c r="B41" s="159" t="str">
        <f>CONCATENATE(IF(B90="","",B90&amp;CHAR(10)&amp;CHAR(10)),IF(B23="","","- "&amp;B23&amp;CHAR(10)&amp;CHAR(10)))</f>
        <v/>
      </c>
      <c r="C41" s="160"/>
      <c r="D41" s="160"/>
      <c r="E41" s="160"/>
      <c r="F41" s="160"/>
      <c r="G41" s="160"/>
      <c r="H41" s="160"/>
      <c r="I41" s="161"/>
    </row>
    <row r="42" spans="2:9" x14ac:dyDescent="0.55000000000000004">
      <c r="B42" s="162"/>
      <c r="C42" s="163"/>
      <c r="D42" s="163"/>
      <c r="E42" s="163"/>
      <c r="F42" s="163"/>
      <c r="G42" s="163"/>
      <c r="H42" s="163"/>
      <c r="I42" s="164"/>
    </row>
    <row r="43" spans="2:9" x14ac:dyDescent="0.55000000000000004">
      <c r="B43" s="162"/>
      <c r="C43" s="163"/>
      <c r="D43" s="163"/>
      <c r="E43" s="163"/>
      <c r="F43" s="163"/>
      <c r="G43" s="163"/>
      <c r="H43" s="163"/>
      <c r="I43" s="164"/>
    </row>
    <row r="44" spans="2:9" x14ac:dyDescent="0.55000000000000004">
      <c r="B44" s="162"/>
      <c r="C44" s="163"/>
      <c r="D44" s="163"/>
      <c r="E44" s="163"/>
      <c r="F44" s="163"/>
      <c r="G44" s="163"/>
      <c r="H44" s="163"/>
      <c r="I44" s="164"/>
    </row>
    <row r="45" spans="2:9" x14ac:dyDescent="0.55000000000000004">
      <c r="B45" s="162"/>
      <c r="C45" s="163"/>
      <c r="D45" s="163"/>
      <c r="E45" s="163"/>
      <c r="F45" s="163"/>
      <c r="G45" s="163"/>
      <c r="H45" s="163"/>
      <c r="I45" s="164"/>
    </row>
    <row r="46" spans="2:9" x14ac:dyDescent="0.55000000000000004">
      <c r="B46" s="162"/>
      <c r="C46" s="163"/>
      <c r="D46" s="163"/>
      <c r="E46" s="163"/>
      <c r="F46" s="163"/>
      <c r="G46" s="163"/>
      <c r="H46" s="163"/>
      <c r="I46" s="164"/>
    </row>
    <row r="47" spans="2:9" x14ac:dyDescent="0.55000000000000004">
      <c r="B47" s="162"/>
      <c r="C47" s="163"/>
      <c r="D47" s="163"/>
      <c r="E47" s="163"/>
      <c r="F47" s="163"/>
      <c r="G47" s="163"/>
      <c r="H47" s="163"/>
      <c r="I47" s="164"/>
    </row>
    <row r="48" spans="2:9" x14ac:dyDescent="0.55000000000000004">
      <c r="B48" s="162"/>
      <c r="C48" s="163"/>
      <c r="D48" s="163"/>
      <c r="E48" s="163"/>
      <c r="F48" s="163"/>
      <c r="G48" s="163"/>
      <c r="H48" s="163"/>
      <c r="I48" s="164"/>
    </row>
    <row r="49" spans="2:12" x14ac:dyDescent="0.55000000000000004">
      <c r="B49" s="162"/>
      <c r="C49" s="163"/>
      <c r="D49" s="163"/>
      <c r="E49" s="163"/>
      <c r="F49" s="163"/>
      <c r="G49" s="163"/>
      <c r="H49" s="163"/>
      <c r="I49" s="164"/>
    </row>
    <row r="50" spans="2:12" x14ac:dyDescent="0.55000000000000004">
      <c r="B50" s="162"/>
      <c r="C50" s="163"/>
      <c r="D50" s="163"/>
      <c r="E50" s="163"/>
      <c r="F50" s="163"/>
      <c r="G50" s="163"/>
      <c r="H50" s="163"/>
      <c r="I50" s="164"/>
    </row>
    <row r="51" spans="2:12" x14ac:dyDescent="0.55000000000000004">
      <c r="B51" s="162"/>
      <c r="C51" s="163"/>
      <c r="D51" s="163"/>
      <c r="E51" s="163"/>
      <c r="F51" s="163"/>
      <c r="G51" s="163"/>
      <c r="H51" s="163"/>
      <c r="I51" s="164"/>
    </row>
    <row r="52" spans="2:12" x14ac:dyDescent="0.55000000000000004">
      <c r="B52" s="162"/>
      <c r="C52" s="163"/>
      <c r="D52" s="163"/>
      <c r="E52" s="163"/>
      <c r="F52" s="163"/>
      <c r="G52" s="163"/>
      <c r="H52" s="163"/>
      <c r="I52" s="164"/>
    </row>
    <row r="53" spans="2:12" x14ac:dyDescent="0.55000000000000004">
      <c r="B53" s="162"/>
      <c r="C53" s="163"/>
      <c r="D53" s="163"/>
      <c r="E53" s="163"/>
      <c r="F53" s="163"/>
      <c r="G53" s="163"/>
      <c r="H53" s="163"/>
      <c r="I53" s="164"/>
    </row>
    <row r="54" spans="2:12" x14ac:dyDescent="0.55000000000000004">
      <c r="B54" s="162"/>
      <c r="C54" s="163"/>
      <c r="D54" s="163"/>
      <c r="E54" s="163"/>
      <c r="F54" s="163"/>
      <c r="G54" s="163"/>
      <c r="H54" s="163"/>
      <c r="I54" s="164"/>
    </row>
    <row r="55" spans="2:12" x14ac:dyDescent="0.55000000000000004">
      <c r="B55" s="165"/>
      <c r="C55" s="166"/>
      <c r="D55" s="166"/>
      <c r="E55" s="166"/>
      <c r="F55" s="166"/>
      <c r="G55" s="166"/>
      <c r="H55" s="166"/>
      <c r="I55" s="167"/>
    </row>
    <row r="56" spans="2:12" x14ac:dyDescent="0.55000000000000004">
      <c r="B56" s="103"/>
      <c r="C56" s="103"/>
      <c r="D56" s="103"/>
      <c r="E56" s="103"/>
      <c r="F56" s="103"/>
      <c r="G56" s="103"/>
      <c r="H56" s="103"/>
      <c r="I56" s="103"/>
    </row>
    <row r="57" spans="2:12" x14ac:dyDescent="0.55000000000000004">
      <c r="B57" s="104" t="s">
        <v>112</v>
      </c>
      <c r="C57" s="103"/>
      <c r="D57" s="103"/>
      <c r="E57" s="103"/>
      <c r="F57" s="103"/>
      <c r="G57" s="103"/>
      <c r="H57" s="103"/>
      <c r="I57" s="103"/>
    </row>
    <row r="59" spans="2:12" x14ac:dyDescent="0.55000000000000004">
      <c r="B59" s="42" t="str">
        <f>'1'!B59</f>
        <v>Form template approved by Toxicology Technical Leader Wayne Lewallen on 11/14/2019.</v>
      </c>
    </row>
    <row r="60" spans="2:12" x14ac:dyDescent="0.55000000000000004">
      <c r="B60" s="42"/>
    </row>
    <row r="61" spans="2:12" x14ac:dyDescent="0.55000000000000004">
      <c r="B61" s="42"/>
      <c r="L61" s="119"/>
    </row>
    <row r="62" spans="2:12" x14ac:dyDescent="0.55000000000000004">
      <c r="B62" s="42"/>
      <c r="I62" s="8"/>
      <c r="L62" s="119" t="s">
        <v>118</v>
      </c>
    </row>
    <row r="63" spans="2:12" x14ac:dyDescent="0.55000000000000004">
      <c r="I63" s="131"/>
    </row>
    <row r="64" spans="2:12" x14ac:dyDescent="0.55000000000000004">
      <c r="I64" s="7"/>
    </row>
    <row r="65" spans="1:7" hidden="1" x14ac:dyDescent="0.55000000000000004">
      <c r="B65" s="44" t="s">
        <v>29</v>
      </c>
    </row>
    <row r="66" spans="1:7" hidden="1" x14ac:dyDescent="0.55000000000000004">
      <c r="B66" s="21" t="s">
        <v>41</v>
      </c>
      <c r="C66" s="46" t="s">
        <v>3</v>
      </c>
      <c r="D66" s="45"/>
    </row>
    <row r="67" spans="1:7" hidden="1" x14ac:dyDescent="0.55000000000000004">
      <c r="B67" s="47">
        <f>C11</f>
        <v>0</v>
      </c>
      <c r="C67" s="9" t="e">
        <f>ABS(C11-D$72)</f>
        <v>#DIV/0!</v>
      </c>
      <c r="D67" s="16" t="str">
        <f>IFERROR(C67/$D$72,"")</f>
        <v/>
      </c>
    </row>
    <row r="68" spans="1:7" hidden="1" x14ac:dyDescent="0.55000000000000004">
      <c r="B68" s="47">
        <f>C12</f>
        <v>0</v>
      </c>
      <c r="C68" s="10" t="e">
        <f>ABS(C12-D$72)</f>
        <v>#DIV/0!</v>
      </c>
      <c r="D68" s="16" t="str">
        <f t="shared" ref="D68:D70" si="0">IFERROR(C68/$D$72,"")</f>
        <v/>
      </c>
    </row>
    <row r="69" spans="1:7" hidden="1" x14ac:dyDescent="0.55000000000000004">
      <c r="B69" s="47">
        <f>C13</f>
        <v>0</v>
      </c>
      <c r="C69" s="10" t="e">
        <f>ABS(C13-D$72)</f>
        <v>#DIV/0!</v>
      </c>
      <c r="D69" s="16" t="str">
        <f t="shared" si="0"/>
        <v/>
      </c>
    </row>
    <row r="70" spans="1:7" hidden="1" x14ac:dyDescent="0.55000000000000004">
      <c r="B70" s="47">
        <f>C14</f>
        <v>0</v>
      </c>
      <c r="C70" s="10" t="e">
        <f>ABS(C14-D$72)</f>
        <v>#DIV/0!</v>
      </c>
      <c r="D70" s="16" t="str">
        <f t="shared" si="0"/>
        <v/>
      </c>
    </row>
    <row r="71" spans="1:7" hidden="1" x14ac:dyDescent="0.55000000000000004">
      <c r="F71" s="38" t="s">
        <v>77</v>
      </c>
    </row>
    <row r="72" spans="1:7" hidden="1" x14ac:dyDescent="0.55000000000000004">
      <c r="C72" s="38" t="s">
        <v>0</v>
      </c>
      <c r="D72" s="6" t="e">
        <f>AVERAGE(C11:C14)</f>
        <v>#DIV/0!</v>
      </c>
      <c r="E72" s="38" t="s">
        <v>10</v>
      </c>
      <c r="F72" s="37" t="e">
        <f>D72/1.18</f>
        <v>#DIV/0!</v>
      </c>
      <c r="G72" s="38" t="s">
        <v>10</v>
      </c>
    </row>
    <row r="73" spans="1:7" hidden="1" x14ac:dyDescent="0.55000000000000004">
      <c r="C73" s="55" t="s">
        <v>4</v>
      </c>
      <c r="D73" s="3" t="e">
        <f>TEXT(INT(D72*100)/100,"0.00")</f>
        <v>#DIV/0!</v>
      </c>
      <c r="E73" s="38" t="s">
        <v>10</v>
      </c>
      <c r="F73" s="3" t="e">
        <f>TEXT(INT(F72*100)/100,"0.00")</f>
        <v>#DIV/0!</v>
      </c>
      <c r="G73" s="38" t="s">
        <v>10</v>
      </c>
    </row>
    <row r="74" spans="1:7" hidden="1" x14ac:dyDescent="0.55000000000000004">
      <c r="C74" s="8" t="s">
        <v>1</v>
      </c>
      <c r="D74" s="4" t="str">
        <f>IF(MIN(C11:C14)&lt;0.01,"0.00",D73)</f>
        <v>0.00</v>
      </c>
      <c r="E74" s="38" t="s">
        <v>10</v>
      </c>
      <c r="F74" s="4" t="str">
        <f>IF(MIN(C11:C14)&lt;0.01,"0.00",F73)</f>
        <v>0.00</v>
      </c>
      <c r="G74" s="38" t="s">
        <v>10</v>
      </c>
    </row>
    <row r="75" spans="1:7" hidden="1" x14ac:dyDescent="0.55000000000000004"/>
    <row r="76" spans="1:7" hidden="1" x14ac:dyDescent="0.55000000000000004">
      <c r="C76" s="174" t="s">
        <v>2</v>
      </c>
      <c r="D76" s="56">
        <f>VLOOKUP(C9,Ranges!G9:H12,2)</f>
        <v>0.04</v>
      </c>
    </row>
    <row r="77" spans="1:7" hidden="1" x14ac:dyDescent="0.55000000000000004">
      <c r="B77" s="58"/>
      <c r="C77" s="175"/>
      <c r="D77" s="57" t="e">
        <f>D76*D72</f>
        <v>#DIV/0!</v>
      </c>
      <c r="F77" s="1"/>
    </row>
    <row r="78" spans="1:7" hidden="1" x14ac:dyDescent="0.55000000000000004">
      <c r="B78" s="58"/>
      <c r="C78" s="65"/>
      <c r="D78" s="66"/>
      <c r="F78" s="1"/>
    </row>
    <row r="79" spans="1:7" hidden="1" x14ac:dyDescent="0.55000000000000004">
      <c r="B79" s="11" t="s">
        <v>76</v>
      </c>
      <c r="C79" s="11"/>
    </row>
    <row r="80" spans="1:7" hidden="1" x14ac:dyDescent="0.55000000000000004">
      <c r="A80" s="64"/>
      <c r="B80" s="38" t="s">
        <v>78</v>
      </c>
      <c r="C80" s="63" t="str">
        <f>IF(OR(SUM(J11:J14)&gt;0,MAX(D67:D70)&gt;D76,C8="serum"),"",IF(D74="0.00","",CONCATENATE("The measured ",C8," acetone concentration is ",TEXT(TRUNC(D72,3),"0.000")," +/- ",IF(INT(D72*D76*10000)&lt;5,"0.001",TEXT(D72*D76,"0.000"))," grams per 100 milliliters, at a coverage probability of 99.7%.  ",CHAR(10),CHAR(10))))</f>
        <v/>
      </c>
    </row>
    <row r="81" spans="1:9" hidden="1" x14ac:dyDescent="0.55000000000000004">
      <c r="A81" s="64"/>
      <c r="B81" s="38" t="s">
        <v>79</v>
      </c>
      <c r="C81" s="63" t="str">
        <f>CONCATENATE("The ",C8," alcohol concentration is 0.00 grams of alcohol per 100 milliliters, as defined by NCGS 20-4.01 (1b).  ",IF(AND(B20="",E20="",C9&lt;&gt;"acetone"),C86,CHAR(10)&amp;CHAR(10)))</f>
        <v>The blood alcohol concentration is 0.00 grams of alcohol per 100 milliliters, as defined by NCGS 20-4.01 (1b).    (Analysis performed using HS-GC.)</v>
      </c>
    </row>
    <row r="82" spans="1:9" hidden="1" x14ac:dyDescent="0.55000000000000004">
      <c r="A82" s="64"/>
      <c r="B82" s="38" t="s">
        <v>80</v>
      </c>
      <c r="C82" s="63" t="str">
        <f>IFERROR(IF(AND(SUM(J11:J14)=0,MAX(D67:D70)&gt;D76),"",IF(C8="serum",CONCATENATE("The blood ",C9," concentration is ",TEXT(F74,"0.00")," grams of alcohol per 100 milliliters, as defined by NCGS 20-4.01 (1b).  The reported blood alcohol concentration is a calculated value resulting from a converted serum alcohol concentration.  The measured serum ",C9," concentration is ",TEXT(TRUNC(D72,3),"0.000")," +/- ",IF(INT(D72*D76*10000)&lt;5,"0.001",TEXT(D72*D76,"0.000"))," grams of alcohol per 100 milliliters, at a coverage probability of 99.7%.",IF(AND(B20="",E20=""),C86,CHAR(10)&amp;CHAR(10))),"")),"")</f>
        <v/>
      </c>
    </row>
    <row r="83" spans="1:9" hidden="1" x14ac:dyDescent="0.55000000000000004">
      <c r="A83" s="64"/>
      <c r="B83" s="38" t="s">
        <v>81</v>
      </c>
      <c r="C83" s="63" t="str">
        <f>IFERROR(IF(AND(SUM(J11:J14)=0,MAX(D67:D70)&gt;D76,SUM(K11:K14)=4,M30&lt;&gt;""),CONCATENATE("The ",C8," ",C9," concentration is ",TEXT(INT(M30*100)/100,"0.00")," grams of alcohol per 100 milliliters, as defined by NCGS 20-4.01 (1b)."),IF(AND(SUM(J11:J14)=0,MAX(D67:D70)&gt;D76),"",CONCATENATE("The ",C8," ",C9," concentration is ",TEXT(D74,"0.00")," grams of alcohol per 100 milliliters, as defined by NCGS 20-4.01 (1b).","  The measured ",C8," ",C9," concentration is ",TEXT(TRUNC(D72,3),"0.000")," +/- ",IF(INT(D72*D76*10000)&lt;5,"0.001",TEXT(D72*D76,"0.000"))," grams of alcohol per 100 milliliters, at a coverage probability of 99.7%.  ",IF(AND(B20="",E20=""),C86,CHAR(10)&amp;CHAR(10))))),"")</f>
        <v/>
      </c>
    </row>
    <row r="84" spans="1:9" hidden="1" x14ac:dyDescent="0.55000000000000004">
      <c r="A84" s="64"/>
      <c r="B84" s="38" t="s">
        <v>83</v>
      </c>
      <c r="C84" s="63" t="str">
        <f>CONCATENATE("Analysis confirmed the presence of the following substance: ",B20,".  ",CHAR(10),CHAR(10))</f>
        <v xml:space="preserve">Analysis confirmed the presence of the following substance: .  
</v>
      </c>
    </row>
    <row r="85" spans="1:9" hidden="1" x14ac:dyDescent="0.55000000000000004">
      <c r="A85" s="64"/>
      <c r="B85" s="67" t="s">
        <v>84</v>
      </c>
      <c r="C85" s="54" t="str">
        <f>CONCATENATE("Analysis did not confirm the presence of the following: ",E20,".  ",CHAR(10),CHAR(10))</f>
        <v xml:space="preserve">Analysis did not confirm the presence of the following: .  
</v>
      </c>
    </row>
    <row r="86" spans="1:9" hidden="1" x14ac:dyDescent="0.55000000000000004">
      <c r="A86" s="64"/>
      <c r="B86" s="78" t="s">
        <v>90</v>
      </c>
      <c r="C86" s="101" t="s">
        <v>111</v>
      </c>
    </row>
    <row r="87" spans="1:9" hidden="1" x14ac:dyDescent="0.55000000000000004"/>
    <row r="88" spans="1:9" hidden="1" x14ac:dyDescent="0.55000000000000004"/>
    <row r="89" spans="1:9" hidden="1" x14ac:dyDescent="0.55000000000000004">
      <c r="B89" s="38" t="s">
        <v>100</v>
      </c>
      <c r="E89" s="90"/>
    </row>
    <row r="90" spans="1:9" hidden="1" x14ac:dyDescent="0.55000000000000004">
      <c r="B90" s="159" t="str">
        <f>CONCATENATE(IF(AND(C8&lt;&gt;"serum",C9="acetone"),"- "&amp;C80,""),IF(OR(C17="x",AND(C9&lt;&gt;"acetone",SUM(J11:J14)&gt;0)),"- "&amp;C81,""),IF(AND(SUM(K11:K14)&gt;1,C8&lt;&gt;"serum",C9&lt;&gt;"acetone",C17&lt;&gt;"x",SUM(J11:J14)=0),"- "&amp;C83,""),IF(AND(C8="serum",C17&lt;&gt;"x",SUM(J11:J14)=0),"- "&amp;C82,""),IF(B20&lt;&gt;"","- "&amp;C84,""),IF(E20&lt;&gt;"","- "&amp;C85,""),IF(OR(B20&lt;&gt;"",E20&lt;&gt;"",AND(C9="acetone",C8&lt;&gt;"serum")),C86,""))</f>
        <v/>
      </c>
      <c r="C90" s="160"/>
      <c r="D90" s="160"/>
      <c r="E90" s="160"/>
      <c r="F90" s="160"/>
      <c r="G90" s="160"/>
      <c r="H90" s="160"/>
      <c r="I90" s="161"/>
    </row>
    <row r="91" spans="1:9" hidden="1" x14ac:dyDescent="0.55000000000000004">
      <c r="B91" s="162"/>
      <c r="C91" s="163"/>
      <c r="D91" s="163"/>
      <c r="E91" s="163"/>
      <c r="F91" s="163"/>
      <c r="G91" s="163"/>
      <c r="H91" s="163"/>
      <c r="I91" s="164"/>
    </row>
    <row r="92" spans="1:9" hidden="1" x14ac:dyDescent="0.55000000000000004">
      <c r="B92" s="162"/>
      <c r="C92" s="163"/>
      <c r="D92" s="163"/>
      <c r="E92" s="163"/>
      <c r="F92" s="163"/>
      <c r="G92" s="163"/>
      <c r="H92" s="163"/>
      <c r="I92" s="164"/>
    </row>
    <row r="93" spans="1:9" hidden="1" x14ac:dyDescent="0.55000000000000004">
      <c r="B93" s="162"/>
      <c r="C93" s="163"/>
      <c r="D93" s="163"/>
      <c r="E93" s="163"/>
      <c r="F93" s="163"/>
      <c r="G93" s="163"/>
      <c r="H93" s="163"/>
      <c r="I93" s="164"/>
    </row>
    <row r="94" spans="1:9" hidden="1" x14ac:dyDescent="0.55000000000000004">
      <c r="B94" s="162"/>
      <c r="C94" s="163"/>
      <c r="D94" s="163"/>
      <c r="E94" s="163"/>
      <c r="F94" s="163"/>
      <c r="G94" s="163"/>
      <c r="H94" s="163"/>
      <c r="I94" s="164"/>
    </row>
    <row r="95" spans="1:9" hidden="1" x14ac:dyDescent="0.55000000000000004">
      <c r="B95" s="162"/>
      <c r="C95" s="163"/>
      <c r="D95" s="163"/>
      <c r="E95" s="163"/>
      <c r="F95" s="163"/>
      <c r="G95" s="163"/>
      <c r="H95" s="163"/>
      <c r="I95" s="164"/>
    </row>
    <row r="96" spans="1:9" hidden="1" x14ac:dyDescent="0.55000000000000004">
      <c r="B96" s="162"/>
      <c r="C96" s="163"/>
      <c r="D96" s="163"/>
      <c r="E96" s="163"/>
      <c r="F96" s="163"/>
      <c r="G96" s="163"/>
      <c r="H96" s="163"/>
      <c r="I96" s="164"/>
    </row>
    <row r="97" spans="2:9" hidden="1" x14ac:dyDescent="0.55000000000000004">
      <c r="B97" s="162"/>
      <c r="C97" s="163"/>
      <c r="D97" s="163"/>
      <c r="E97" s="163"/>
      <c r="F97" s="163"/>
      <c r="G97" s="163"/>
      <c r="H97" s="163"/>
      <c r="I97" s="164"/>
    </row>
    <row r="98" spans="2:9" hidden="1" x14ac:dyDescent="0.55000000000000004">
      <c r="B98" s="162"/>
      <c r="C98" s="163"/>
      <c r="D98" s="163"/>
      <c r="E98" s="163"/>
      <c r="F98" s="163"/>
      <c r="G98" s="163"/>
      <c r="H98" s="163"/>
      <c r="I98" s="164"/>
    </row>
    <row r="99" spans="2:9" hidden="1" x14ac:dyDescent="0.55000000000000004">
      <c r="B99" s="165"/>
      <c r="C99" s="166"/>
      <c r="D99" s="166"/>
      <c r="E99" s="166"/>
      <c r="F99" s="166"/>
      <c r="G99" s="166"/>
      <c r="H99" s="166"/>
      <c r="I99" s="167"/>
    </row>
    <row r="100" spans="2:9" hidden="1" x14ac:dyDescent="0.55000000000000004"/>
  </sheetData>
  <sheetProtection algorithmName="SHA-512" hashValue="Uw+CAfUyJabk0mKZTeWojLyeDkuHRzdlPdBE3ihfp7juF+8HetoJBgrZJ2DvoPTASpKUrQ8Noh39eLHX5+hNtQ==" saltValue="Oqjx0u3XAM+rZdMJRYKcmQ==" spinCount="100000" sheet="1" objects="1" scenarios="1"/>
  <mergeCells count="29">
    <mergeCell ref="B1:F1"/>
    <mergeCell ref="E4:F4"/>
    <mergeCell ref="E5:F5"/>
    <mergeCell ref="N7:P7"/>
    <mergeCell ref="F8:F16"/>
    <mergeCell ref="G8:I8"/>
    <mergeCell ref="N8:P8"/>
    <mergeCell ref="G9:I9"/>
    <mergeCell ref="G10:I10"/>
    <mergeCell ref="G11:I11"/>
    <mergeCell ref="B27:I27"/>
    <mergeCell ref="P11:P22"/>
    <mergeCell ref="G12:I12"/>
    <mergeCell ref="G13:I13"/>
    <mergeCell ref="G14:I14"/>
    <mergeCell ref="G15:I15"/>
    <mergeCell ref="G16:I16"/>
    <mergeCell ref="E19:H19"/>
    <mergeCell ref="B20:C20"/>
    <mergeCell ref="E20:H20"/>
    <mergeCell ref="B23:I24"/>
    <mergeCell ref="N23:P23"/>
    <mergeCell ref="O25:P26"/>
    <mergeCell ref="N28:P28"/>
    <mergeCell ref="B30:I38"/>
    <mergeCell ref="B41:I55"/>
    <mergeCell ref="C76:C77"/>
    <mergeCell ref="B90:I99"/>
    <mergeCell ref="N30:P31"/>
  </mergeCells>
  <conditionalFormatting sqref="C67:C70">
    <cfRule type="expression" dxfId="339" priority="8">
      <formula>ABS(C11-$D$72)&gt;$D$77</formula>
    </cfRule>
  </conditionalFormatting>
  <conditionalFormatting sqref="B26">
    <cfRule type="expression" dxfId="338" priority="9">
      <formula>B27=""</formula>
    </cfRule>
  </conditionalFormatting>
  <conditionalFormatting sqref="B4">
    <cfRule type="expression" dxfId="337" priority="7">
      <formula>$B$5=""</formula>
    </cfRule>
  </conditionalFormatting>
  <conditionalFormatting sqref="C4">
    <cfRule type="expression" dxfId="336" priority="6">
      <formula>$C$5=""</formula>
    </cfRule>
  </conditionalFormatting>
  <conditionalFormatting sqref="E4:F4">
    <cfRule type="expression" dxfId="335" priority="5">
      <formula>$E$5=""</formula>
    </cfRule>
  </conditionalFormatting>
  <conditionalFormatting sqref="H4">
    <cfRule type="expression" dxfId="334" priority="4">
      <formula>$H$5=""</formula>
    </cfRule>
  </conditionalFormatting>
  <conditionalFormatting sqref="C8">
    <cfRule type="expression" dxfId="333" priority="3">
      <formula>$C$8&lt;&gt;"blood"</formula>
    </cfRule>
  </conditionalFormatting>
  <conditionalFormatting sqref="C9">
    <cfRule type="expression" dxfId="332" priority="2">
      <formula>$C$9&lt;&gt;"ethanol"</formula>
    </cfRule>
  </conditionalFormatting>
  <conditionalFormatting sqref="M30">
    <cfRule type="expression" dxfId="331" priority="1">
      <formula>N30&lt;&gt;""</formula>
    </cfRule>
  </conditionalFormatting>
  <conditionalFormatting sqref="G9:G12">
    <cfRule type="expression" dxfId="330" priority="127">
      <formula>AND(SUM(J$11:J$14)=0,D67&gt;$D$76)</formula>
    </cfRule>
  </conditionalFormatting>
  <dataValidations count="8">
    <dataValidation type="list" allowBlank="1" showInputMessage="1" showErrorMessage="1" sqref="C17" xr:uid="{00000000-0002-0000-2000-000000000000}">
      <formula1>applies</formula1>
    </dataValidation>
    <dataValidation type="list" errorStyle="warning" allowBlank="1" showInputMessage="1" showErrorMessage="1" errorTitle="custom entry" error="You have entered a selection not in the drop-down list.  " sqref="B20:C20" xr:uid="{00000000-0002-0000-2000-000001000000}">
      <formula1>othervolid</formula1>
    </dataValidation>
    <dataValidation type="list" errorStyle="warning" allowBlank="1" showInputMessage="1" showErrorMessage="1" errorTitle="Custom Entry" error="You have entered a name not in the drop-down list." sqref="H5" xr:uid="{00000000-0002-0000-2000-000002000000}">
      <formula1>analyst_list</formula1>
    </dataValidation>
    <dataValidation type="list" allowBlank="1" showInputMessage="1" showErrorMessage="1" sqref="C8" xr:uid="{00000000-0002-0000-2000-000003000000}">
      <formula1>matrix_list</formula1>
    </dataValidation>
    <dataValidation type="list" errorStyle="warning" allowBlank="1" showErrorMessage="1" errorTitle="Custom entry" error="You have customized this field." sqref="B23:I24" xr:uid="{00000000-0002-0000-2000-000004000000}">
      <formula1>statements</formula1>
    </dataValidation>
    <dataValidation type="list" errorStyle="warning" allowBlank="1" showInputMessage="1" showErrorMessage="1" errorTitle="Custom Entry" error="You have entered a selection not in the drop-down list.  " sqref="E20" xr:uid="{00000000-0002-0000-2000-000005000000}">
      <formula1>othervolid</formula1>
    </dataValidation>
    <dataValidation type="textLength" errorStyle="warning" operator="equal" allowBlank="1" showInputMessage="1" showErrorMessage="1" errorTitle="Case Number Length Error?" error="The length of the case number should be 10 characters." sqref="B5" xr:uid="{00000000-0002-0000-2000-000006000000}">
      <formula1>10</formula1>
    </dataValidation>
    <dataValidation type="list" errorStyle="warning" allowBlank="1" showErrorMessage="1" errorTitle="Custom entry" error="You have customized this field." sqref="B27:I27" xr:uid="{00000000-0002-0000-2000-000007000000}">
      <formula1>dispositions</formula1>
    </dataValidation>
  </dataValidations>
  <pageMargins left="0.7" right="0.7" top="0.75" bottom="0.75" header="0.3" footer="0.3"/>
  <pageSetup scale="68" orientation="portrait" horizontalDpi="300" verticalDpi="300" r:id="rId1"/>
  <ignoredErrors>
    <ignoredError sqref="E5 H5 B5:C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3794" r:id="rId4" name="Button 2">
              <controlPr defaultSize="0" print="0" autoFill="0" autoPict="0" macro="[0]!ThisWorkbook.GeneratePDF">
                <anchor moveWithCells="1">
                  <from>
                    <xdr:col>8</xdr:col>
                    <xdr:colOff>1123950</xdr:colOff>
                    <xdr:row>3</xdr:row>
                    <xdr:rowOff>11430</xdr:rowOff>
                  </from>
                  <to>
                    <xdr:col>11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2000-000008000000}">
          <x14:formula1>
            <xm:f>Ranges!$G$9:$G$12</xm:f>
          </x14:formula1>
          <xm:sqref>C9</xm:sqref>
        </x14:dataValidation>
        <x14:dataValidation type="date" errorStyle="information" operator="lessThan" allowBlank="1" showErrorMessage="1" errorTitle="Uncertainty Update Due" error="The uncertainty values used in this form are due to be updated.  Please ensure you are using the most recent form." xr:uid="{00000000-0002-0000-2000-000009000000}">
          <x14:formula1>
            <xm:f>Ranges!G14+Ranges!G16</xm:f>
          </x14:formula1>
          <xm:sqref>E5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5">
    <pageSetUpPr fitToPage="1"/>
  </sheetPr>
  <dimension ref="A1:Q100"/>
  <sheetViews>
    <sheetView showGridLines="0" zoomScaleNormal="100" workbookViewId="0">
      <selection activeCell="C11" sqref="C11"/>
    </sheetView>
  </sheetViews>
  <sheetFormatPr defaultColWidth="9.15625" defaultRowHeight="14.4" x14ac:dyDescent="0.55000000000000004"/>
  <cols>
    <col min="1" max="1" width="1.83984375" style="38" customWidth="1"/>
    <col min="2" max="2" width="20.83984375" style="38" customWidth="1"/>
    <col min="3" max="3" width="12" style="38" bestFit="1" customWidth="1"/>
    <col min="4" max="4" width="11" style="38" customWidth="1"/>
    <col min="5" max="5" width="9.578125" style="38" customWidth="1"/>
    <col min="6" max="6" width="7.15625" style="38" customWidth="1"/>
    <col min="7" max="7" width="7.68359375" style="38" customWidth="1"/>
    <col min="8" max="8" width="25.68359375" style="38" customWidth="1"/>
    <col min="9" max="9" width="38.578125" style="38" customWidth="1"/>
    <col min="10" max="10" width="15.83984375" style="38" hidden="1" customWidth="1"/>
    <col min="11" max="11" width="22.41796875" style="38" hidden="1" customWidth="1"/>
    <col min="12" max="12" width="5" style="38" customWidth="1"/>
    <col min="13" max="13" width="7.41796875" style="38" customWidth="1"/>
    <col min="14" max="14" width="2.26171875" style="38" customWidth="1"/>
    <col min="15" max="15" width="2" style="38" customWidth="1"/>
    <col min="16" max="16" width="88.15625" style="38" customWidth="1"/>
    <col min="17" max="16384" width="9.15625" style="38"/>
  </cols>
  <sheetData>
    <row r="1" spans="2:17" ht="15" customHeight="1" x14ac:dyDescent="0.55000000000000004">
      <c r="B1" s="132" t="str">
        <f>'1'!B1</f>
        <v>Body Fluid Alcohol Concentration and Volatiles Reporting Form</v>
      </c>
      <c r="C1" s="133"/>
      <c r="D1" s="133"/>
      <c r="E1" s="133"/>
      <c r="F1" s="133"/>
      <c r="G1" s="79"/>
      <c r="H1" s="79"/>
      <c r="I1" s="93" t="str">
        <f>'1'!I1</f>
        <v>Version 2</v>
      </c>
      <c r="J1" s="44" t="s">
        <v>40</v>
      </c>
      <c r="K1" s="44" t="s">
        <v>40</v>
      </c>
      <c r="L1" s="44"/>
    </row>
    <row r="2" spans="2:17" ht="15" customHeight="1" x14ac:dyDescent="0.55000000000000004">
      <c r="B2" s="80" t="str">
        <f>'1'!B2</f>
        <v>NCSCL - Toxicology Section</v>
      </c>
      <c r="C2" s="11"/>
      <c r="D2" s="11"/>
      <c r="E2" s="11"/>
      <c r="F2" s="11"/>
      <c r="G2" s="11"/>
      <c r="H2" s="11"/>
      <c r="I2" s="94" t="str">
        <f>'1'!I2</f>
        <v>Effective Date: 11/14/2019</v>
      </c>
      <c r="J2" s="44"/>
      <c r="K2" s="44"/>
      <c r="L2" s="44"/>
      <c r="N2" s="100"/>
    </row>
    <row r="3" spans="2:17" ht="15" customHeight="1" x14ac:dyDescent="0.55000000000000004">
      <c r="D3" s="41"/>
      <c r="O3" s="95" t="s">
        <v>88</v>
      </c>
    </row>
    <row r="4" spans="2:17" ht="15" customHeight="1" x14ac:dyDescent="0.55000000000000004">
      <c r="B4" s="124" t="s">
        <v>37</v>
      </c>
      <c r="C4" s="124" t="s">
        <v>38</v>
      </c>
      <c r="E4" s="138" t="s">
        <v>94</v>
      </c>
      <c r="F4" s="138"/>
      <c r="H4" s="118" t="s">
        <v>44</v>
      </c>
      <c r="J4" s="92"/>
      <c r="O4" s="95"/>
      <c r="P4" s="110" t="s">
        <v>113</v>
      </c>
    </row>
    <row r="5" spans="2:17" ht="15" customHeight="1" x14ac:dyDescent="0.55000000000000004">
      <c r="B5" s="120" t="str">
        <f>IF('Sample list'!B38="","",'Sample list'!B38)</f>
        <v/>
      </c>
      <c r="C5" s="120" t="str">
        <f>IF('Sample list'!C38="","",'Sample list'!C38)</f>
        <v/>
      </c>
      <c r="E5" s="136" t="str">
        <f>IF('1'!E5="","",'1'!E5)</f>
        <v/>
      </c>
      <c r="F5" s="137"/>
      <c r="H5" s="83" t="str">
        <f>IF('1'!H5="","",'1'!H5)</f>
        <v/>
      </c>
      <c r="O5" s="38" t="s">
        <v>88</v>
      </c>
      <c r="P5" s="37" t="str">
        <f>B41</f>
        <v/>
      </c>
    </row>
    <row r="6" spans="2:17" ht="15" customHeight="1" x14ac:dyDescent="0.55000000000000004"/>
    <row r="7" spans="2:17" ht="15" customHeight="1" thickBot="1" x14ac:dyDescent="0.6">
      <c r="N7" s="135" t="s">
        <v>96</v>
      </c>
      <c r="O7" s="135"/>
      <c r="P7" s="135"/>
    </row>
    <row r="8" spans="2:17" ht="15" customHeight="1" x14ac:dyDescent="0.55000000000000004">
      <c r="B8" s="71" t="s">
        <v>92</v>
      </c>
      <c r="C8" s="81" t="s">
        <v>71</v>
      </c>
      <c r="F8" s="141" t="s">
        <v>86</v>
      </c>
      <c r="G8" s="139" t="str">
        <f>CONCATENATE("The measured ",C9," values are:")</f>
        <v>The measured ethanol values are:</v>
      </c>
      <c r="H8" s="140"/>
      <c r="I8" s="140"/>
      <c r="M8" s="64"/>
      <c r="N8" s="134" t="s">
        <v>97</v>
      </c>
      <c r="O8" s="134"/>
      <c r="P8" s="134"/>
      <c r="Q8" s="40"/>
    </row>
    <row r="9" spans="2:17" ht="15" customHeight="1" x14ac:dyDescent="0.55000000000000004">
      <c r="B9" s="72" t="s">
        <v>93</v>
      </c>
      <c r="C9" s="82" t="s">
        <v>5</v>
      </c>
      <c r="F9" s="141"/>
      <c r="G9" s="142" t="str">
        <f>IF(C11="","",IF(C11=0,"0.0000  g/dl",CONCATENATE(TEXT(C11,"0.0000"),"  g/dl",IF(AND(SUM(J$11:J$14)=0,D67&gt;$D$76),CONCATENATE("  (&gt;",$D$76*100,"% deviation from the average)"),""),IF(C11*10000-INT(C11*10000)&gt;0.0001,"    (THIS VALUE CONTAINS MORE DECIMAL PLACES THAN DISPLAYED)",""))))</f>
        <v/>
      </c>
      <c r="H9" s="143"/>
      <c r="I9" s="143"/>
      <c r="M9" s="64"/>
      <c r="N9" s="105"/>
      <c r="O9" s="89"/>
      <c r="P9" s="106"/>
      <c r="Q9" s="40"/>
    </row>
    <row r="10" spans="2:17" ht="15" customHeight="1" x14ac:dyDescent="0.55000000000000004">
      <c r="B10" s="72"/>
      <c r="C10" s="73"/>
      <c r="D10" s="69"/>
      <c r="F10" s="141"/>
      <c r="G10" s="142" t="str">
        <f>IF(C12="","",IF(C12=0,"0.0000  g/dl",CONCATENATE(TEXT(C12,"0.0000"),"  g/dl",IF(AND(SUM(J$11:J$14)=0,D68&gt;$D$76),CONCATENATE("  (&gt;",$D$76*100,"% deviation from the average)"),""),IF(C12*10000-INT(C12*10000)&gt;0.0001,"    (THIS VALUE CONTAINS MORE DECIMAL PLACES THAN DISPLAYED)",""))))</f>
        <v/>
      </c>
      <c r="H10" s="143"/>
      <c r="I10" s="143"/>
      <c r="J10" s="38" t="s">
        <v>39</v>
      </c>
      <c r="K10" s="43" t="s">
        <v>75</v>
      </c>
      <c r="L10" s="43"/>
      <c r="M10" s="64"/>
      <c r="N10" s="7"/>
      <c r="O10" s="89" t="str">
        <f>"Item "&amp;C5&amp;":"</f>
        <v>Item :</v>
      </c>
      <c r="P10" s="89"/>
      <c r="Q10" s="40"/>
    </row>
    <row r="11" spans="2:17" ht="15" customHeight="1" x14ac:dyDescent="0.55000000000000004">
      <c r="B11" s="74" t="s">
        <v>74</v>
      </c>
      <c r="C11" s="84"/>
      <c r="D11" s="2" t="str">
        <f>IF(LEN(C11)&gt;6,"re-enter",IF(C11&gt;0.5,"HI cal",""))</f>
        <v/>
      </c>
      <c r="F11" s="141"/>
      <c r="G11" s="142" t="str">
        <f>IF(C13="","",IF(C13=0,"0.0000  g/dl",CONCATENATE(TEXT(C13,"0.0000"),"  g/dl",IF(AND(SUM(J$11:J$14)=0,D69&gt;$D$76),CONCATENATE("  (&gt;",$D$76*100,"% deviation from the average)"),""),IF(C13*10000-INT(C13*10000)&gt;0.0001,"    (THIS VALUE CONTAINS MORE DECIMAL PLACES THAN DISPLAYED)",""))))</f>
        <v/>
      </c>
      <c r="H11" s="143"/>
      <c r="I11" s="143"/>
      <c r="J11" s="54">
        <f>IF(C11="",0,IF(C11&lt;0.01,1,0))</f>
        <v>0</v>
      </c>
      <c r="K11" s="43">
        <f>IF(C11&lt;&gt;"",1,0)</f>
        <v>0</v>
      </c>
      <c r="L11" s="43"/>
      <c r="M11" s="64"/>
      <c r="N11" s="88"/>
      <c r="O11" s="91"/>
      <c r="P11" s="151" t="str">
        <f>CONCATENATE(IF(B90="","",B90&amp;CHAR(10)&amp;CHAR(10)),IF(B23="","","- "&amp;B23))</f>
        <v/>
      </c>
      <c r="Q11" s="40"/>
    </row>
    <row r="12" spans="2:17" ht="15" customHeight="1" x14ac:dyDescent="0.55000000000000004">
      <c r="B12" s="72"/>
      <c r="C12" s="84"/>
      <c r="D12" s="2" t="str">
        <f>IF(LEN(C12)&gt;6,"re-enter",IF(C12&gt;0.5,"HI cal",""))</f>
        <v/>
      </c>
      <c r="F12" s="141"/>
      <c r="G12" s="142" t="str">
        <f>IF(C14="","",IF(C14=0,"0.0000  g/dl",CONCATENATE(TEXT(C14,"0.0000"),"  g/dl",IF(AND(SUM(J$11:J$14)=0,D70&gt;$D$76),CONCATENATE("  (&gt;",$D$76*100,"% deviation from the average)"),""),IF(C14*10000-INT(C14*10000)&gt;0.0001,"    (THIS VALUE CONTAINS MORE DECIMAL PLACES THAN DISPLAYED)",""))))</f>
        <v/>
      </c>
      <c r="H12" s="143"/>
      <c r="I12" s="143"/>
      <c r="J12" s="54">
        <f>IF(C12="",0,IF(C12&lt;0.01,1,0))</f>
        <v>0</v>
      </c>
      <c r="K12" s="43">
        <f>IF(C12&lt;&gt;"",1,0)</f>
        <v>0</v>
      </c>
      <c r="L12" s="43"/>
      <c r="M12" s="64"/>
      <c r="N12" s="88"/>
      <c r="O12" s="88"/>
      <c r="P12" s="151"/>
      <c r="Q12" s="40"/>
    </row>
    <row r="13" spans="2:17" ht="15" customHeight="1" x14ac:dyDescent="0.55000000000000004">
      <c r="B13" s="72"/>
      <c r="C13" s="84"/>
      <c r="D13" s="2" t="str">
        <f>IF(LEN(C13)&gt;6,"re-enter",IF(C13&gt;0.5,"HI cal",""))</f>
        <v/>
      </c>
      <c r="F13" s="141"/>
      <c r="G13" s="139" t="str">
        <f>IF(MIN(C11:C14)&lt;0.01,"",CONCATENATE("The average of the four values is  ",TEXT(D72,"0.000000")," g/dl."))</f>
        <v/>
      </c>
      <c r="H13" s="140"/>
      <c r="I13" s="140"/>
      <c r="J13" s="54">
        <f>IF(C13="",0,IF(C13&lt;0.01,1,0))</f>
        <v>0</v>
      </c>
      <c r="K13" s="43">
        <f>IF(C13&lt;&gt;"",1,0)</f>
        <v>0</v>
      </c>
      <c r="L13" s="43"/>
      <c r="M13" s="64"/>
      <c r="N13" s="88"/>
      <c r="O13" s="88"/>
      <c r="P13" s="151"/>
      <c r="Q13" s="40"/>
    </row>
    <row r="14" spans="2:17" ht="15" customHeight="1" thickBot="1" x14ac:dyDescent="0.6">
      <c r="B14" s="75"/>
      <c r="C14" s="85"/>
      <c r="D14" s="2" t="str">
        <f>IF(LEN(C14)&gt;6,"re-enter",IF(C14&gt;0.5,"HI cal",""))</f>
        <v/>
      </c>
      <c r="F14" s="141"/>
      <c r="G14" s="144" t="str">
        <f>IF(MIN(C11:C14)&lt;0.01,"",CONCATENATE("The ",D76*100,"% uncertainty is +/- ", TEXT(D77,"0.0000000"), " g/dl, at a 99.73 % level of confidence (k=3)."))</f>
        <v/>
      </c>
      <c r="H14" s="145"/>
      <c r="I14" s="145"/>
      <c r="J14" s="54">
        <f>IF(C14="",0,IF(C14&lt;0.01,1,0))</f>
        <v>0</v>
      </c>
      <c r="K14" s="43">
        <f>IF(C14&lt;&gt;"",1,0)</f>
        <v>0</v>
      </c>
      <c r="L14" s="43"/>
      <c r="M14" s="64"/>
      <c r="N14" s="88"/>
      <c r="O14" s="88"/>
      <c r="P14" s="151"/>
      <c r="Q14" s="40"/>
    </row>
    <row r="15" spans="2:17" x14ac:dyDescent="0.55000000000000004">
      <c r="B15" s="117"/>
      <c r="F15" s="141"/>
      <c r="G15" s="146" t="str">
        <f>IF(OR(MIN(C11:C14)&lt;0.01,SUM(K11:K14)&lt;&gt;4),"",IF(AND(MAX(D67:D70)&gt;D76,M30=""),"",IF(AND(MAX(D67:D70)&gt;D76,M30&lt;&gt;""),"The lowest value was used for reporting.",CONCATENATE("The ",IF(C8="serum","serum converted, ",""),"truncated average for reporting is ",IF(C8="serum",TEXT(F74,"0.00"),TEXT(D74,"0.00")),"  g/dl."))))</f>
        <v/>
      </c>
      <c r="H15" s="147"/>
      <c r="I15" s="147"/>
      <c r="J15" s="54"/>
      <c r="M15" s="64"/>
      <c r="N15" s="88"/>
      <c r="O15" s="91"/>
      <c r="P15" s="151"/>
      <c r="Q15" s="40"/>
    </row>
    <row r="16" spans="2:17" x14ac:dyDescent="0.55000000000000004">
      <c r="B16" s="117"/>
      <c r="C16" s="70" t="str">
        <f>IF(AND(C9&lt;&gt;"acetone",C17="x",SUM(K11:K14)&gt;0,SUM(J11:J14)=0),"'No alcohol' selected below conflicts with entered results!","")</f>
        <v/>
      </c>
      <c r="F16" s="141"/>
      <c r="G16" s="144" t="str">
        <f>IF(C8="serum",CONCATENATE("The serum to whole blood conversion calculation is:  ",TEXT(D72,"0.000000")," g/dl / 1.18 = ",TEXT(F72,"0.000000")," g/dl."),"")</f>
        <v/>
      </c>
      <c r="H16" s="145"/>
      <c r="I16" s="145"/>
      <c r="J16" s="54"/>
      <c r="M16" s="64"/>
      <c r="N16" s="88"/>
      <c r="O16" s="7"/>
      <c r="P16" s="151"/>
      <c r="Q16" s="40"/>
    </row>
    <row r="17" spans="2:17" x14ac:dyDescent="0.55000000000000004">
      <c r="B17" s="68" t="s">
        <v>42</v>
      </c>
      <c r="C17" s="86"/>
      <c r="D17" s="60" t="s">
        <v>43</v>
      </c>
      <c r="F17" s="98"/>
      <c r="M17" s="64"/>
      <c r="N17" s="7"/>
      <c r="O17" s="7"/>
      <c r="P17" s="151"/>
      <c r="Q17" s="40"/>
    </row>
    <row r="18" spans="2:17" x14ac:dyDescent="0.55000000000000004">
      <c r="M18" s="64"/>
      <c r="N18" s="7"/>
      <c r="O18" s="123"/>
      <c r="P18" s="151"/>
      <c r="Q18" s="40"/>
    </row>
    <row r="19" spans="2:17" x14ac:dyDescent="0.55000000000000004">
      <c r="B19" s="59" t="s">
        <v>85</v>
      </c>
      <c r="C19" s="38" t="str">
        <f>IFERROR(IF(B20="","",IF(VLOOKUP(B20,othervolid,1)=B20,"","+")),"+")</f>
        <v/>
      </c>
      <c r="E19" s="148" t="s">
        <v>82</v>
      </c>
      <c r="F19" s="148"/>
      <c r="G19" s="148"/>
      <c r="H19" s="148"/>
      <c r="I19" s="38" t="str">
        <f>IFERROR(IF(E20="","",IF(VLOOKUP(E20,othervolid,1)=E20,"","+")),"+")</f>
        <v/>
      </c>
      <c r="M19" s="64"/>
      <c r="N19" s="7"/>
      <c r="O19" s="7"/>
      <c r="P19" s="151"/>
      <c r="Q19" s="40"/>
    </row>
    <row r="20" spans="2:17" ht="15" customHeight="1" x14ac:dyDescent="0.55000000000000004">
      <c r="B20" s="158"/>
      <c r="C20" s="158"/>
      <c r="E20" s="171"/>
      <c r="F20" s="172"/>
      <c r="G20" s="172"/>
      <c r="H20" s="173"/>
      <c r="M20" s="64"/>
      <c r="N20" s="88"/>
      <c r="O20" s="7"/>
      <c r="P20" s="151"/>
      <c r="Q20" s="40"/>
    </row>
    <row r="21" spans="2:17" x14ac:dyDescent="0.55000000000000004">
      <c r="D21" s="99" t="str">
        <f>IF(AND(B20=E20,B20&lt;&gt;""),"The two entries above conflict with eachother!","")</f>
        <v/>
      </c>
      <c r="M21" s="64"/>
      <c r="N21" s="88"/>
      <c r="O21" s="7"/>
      <c r="P21" s="151"/>
      <c r="Q21" s="40"/>
    </row>
    <row r="22" spans="2:17" ht="15" customHeight="1" x14ac:dyDescent="0.55000000000000004">
      <c r="B22" s="38" t="s">
        <v>101</v>
      </c>
      <c r="E22" s="38" t="str">
        <f>IFERROR(IF(B23="","",IF(VLOOKUP(B23,statements_alpha,1)=B23,"","+")),"+")</f>
        <v/>
      </c>
      <c r="F22" s="39"/>
      <c r="G22" s="58"/>
      <c r="H22" s="58"/>
      <c r="I22" s="58"/>
      <c r="M22" s="64"/>
      <c r="N22" s="7"/>
      <c r="O22" s="7"/>
      <c r="P22" s="151"/>
      <c r="Q22" s="40"/>
    </row>
    <row r="23" spans="2:17" ht="15" customHeight="1" x14ac:dyDescent="0.55000000000000004">
      <c r="B23" s="152"/>
      <c r="C23" s="153"/>
      <c r="D23" s="153"/>
      <c r="E23" s="153"/>
      <c r="F23" s="153"/>
      <c r="G23" s="153"/>
      <c r="H23" s="153"/>
      <c r="I23" s="154"/>
      <c r="M23" s="64"/>
      <c r="N23" s="149" t="s">
        <v>98</v>
      </c>
      <c r="O23" s="134"/>
      <c r="P23" s="150"/>
      <c r="Q23" s="40"/>
    </row>
    <row r="24" spans="2:17" x14ac:dyDescent="0.55000000000000004">
      <c r="B24" s="155"/>
      <c r="C24" s="156"/>
      <c r="D24" s="156"/>
      <c r="E24" s="156"/>
      <c r="F24" s="156"/>
      <c r="G24" s="156"/>
      <c r="H24" s="156"/>
      <c r="I24" s="157"/>
      <c r="M24" s="64"/>
      <c r="N24" s="107"/>
      <c r="O24" s="108"/>
      <c r="P24" s="109"/>
      <c r="Q24" s="40"/>
    </row>
    <row r="25" spans="2:17" x14ac:dyDescent="0.55000000000000004">
      <c r="F25" s="7"/>
      <c r="G25" s="58"/>
      <c r="H25" s="58"/>
      <c r="I25" s="58"/>
      <c r="M25" s="64"/>
      <c r="N25" s="7"/>
      <c r="O25" s="177" t="str">
        <f>IF(B27="","",RIGHT(B27,LEN(B27)-48))</f>
        <v/>
      </c>
      <c r="P25" s="177"/>
      <c r="Q25" s="40"/>
    </row>
    <row r="26" spans="2:17" ht="15" customHeight="1" x14ac:dyDescent="0.55000000000000004">
      <c r="B26" s="111" t="s">
        <v>102</v>
      </c>
      <c r="C26" s="38" t="str">
        <f>IFERROR(IF(B27="","",IF(VLOOKUP(B27,dispositions_alpha,1)=B27,"","+")),"+")</f>
        <v/>
      </c>
      <c r="M26" s="64"/>
      <c r="N26" s="7"/>
      <c r="O26" s="177"/>
      <c r="P26" s="177"/>
      <c r="Q26" s="40"/>
    </row>
    <row r="27" spans="2:17" x14ac:dyDescent="0.55000000000000004">
      <c r="B27" s="168"/>
      <c r="C27" s="169"/>
      <c r="D27" s="169"/>
      <c r="E27" s="169"/>
      <c r="F27" s="169"/>
      <c r="G27" s="169"/>
      <c r="H27" s="169"/>
      <c r="I27" s="170"/>
      <c r="M27" s="64"/>
      <c r="N27" s="7"/>
      <c r="O27" s="7"/>
      <c r="P27" s="7"/>
      <c r="Q27" s="40"/>
    </row>
    <row r="28" spans="2:17" x14ac:dyDescent="0.55000000000000004">
      <c r="M28" s="64"/>
      <c r="N28" s="176" t="s">
        <v>99</v>
      </c>
      <c r="O28" s="176"/>
      <c r="P28" s="176"/>
      <c r="Q28" s="40"/>
    </row>
    <row r="29" spans="2:17" ht="15" customHeight="1" x14ac:dyDescent="0.55000000000000004">
      <c r="B29" s="42" t="s">
        <v>28</v>
      </c>
      <c r="C29" s="102"/>
      <c r="D29" s="102"/>
      <c r="E29" s="102"/>
      <c r="F29" s="102"/>
      <c r="G29" s="102"/>
      <c r="H29" s="102"/>
      <c r="I29" s="102"/>
      <c r="N29" s="79"/>
      <c r="O29" s="79"/>
      <c r="P29" s="79"/>
    </row>
    <row r="30" spans="2:17" x14ac:dyDescent="0.55000000000000004">
      <c r="B30" s="179"/>
      <c r="C30" s="180"/>
      <c r="D30" s="180"/>
      <c r="E30" s="180"/>
      <c r="F30" s="180"/>
      <c r="G30" s="180"/>
      <c r="H30" s="180"/>
      <c r="I30" s="181"/>
      <c r="M30" s="130"/>
      <c r="N30" s="178" t="str">
        <f>IF(AND(MAX(D67:D70)&gt;D76,SUM(K11:K14)=4),"&lt;- If this is a second set of values for the case, and both sets have an unacceptable deviation from the mean, enter the lowest value in the cell to the left (gm/dL).","")</f>
        <v/>
      </c>
      <c r="O30" s="178"/>
      <c r="P30" s="178"/>
    </row>
    <row r="31" spans="2:17" ht="15" customHeight="1" x14ac:dyDescent="0.55000000000000004">
      <c r="B31" s="182"/>
      <c r="C31" s="183"/>
      <c r="D31" s="183"/>
      <c r="E31" s="183"/>
      <c r="F31" s="183"/>
      <c r="G31" s="183"/>
      <c r="H31" s="183"/>
      <c r="I31" s="184"/>
      <c r="N31" s="178"/>
      <c r="O31" s="178"/>
      <c r="P31" s="178"/>
    </row>
    <row r="32" spans="2:17" x14ac:dyDescent="0.55000000000000004">
      <c r="B32" s="182"/>
      <c r="C32" s="183"/>
      <c r="D32" s="183"/>
      <c r="E32" s="183"/>
      <c r="F32" s="183"/>
      <c r="G32" s="183"/>
      <c r="H32" s="183"/>
      <c r="I32" s="184"/>
      <c r="M32" s="5"/>
    </row>
    <row r="33" spans="2:9" x14ac:dyDescent="0.55000000000000004">
      <c r="B33" s="182"/>
      <c r="C33" s="183"/>
      <c r="D33" s="183"/>
      <c r="E33" s="183"/>
      <c r="F33" s="183"/>
      <c r="G33" s="183"/>
      <c r="H33" s="183"/>
      <c r="I33" s="184"/>
    </row>
    <row r="34" spans="2:9" x14ac:dyDescent="0.55000000000000004">
      <c r="B34" s="182"/>
      <c r="C34" s="183"/>
      <c r="D34" s="183"/>
      <c r="E34" s="183"/>
      <c r="F34" s="183"/>
      <c r="G34" s="183"/>
      <c r="H34" s="183"/>
      <c r="I34" s="184"/>
    </row>
    <row r="35" spans="2:9" x14ac:dyDescent="0.55000000000000004">
      <c r="B35" s="182"/>
      <c r="C35" s="183"/>
      <c r="D35" s="183"/>
      <c r="E35" s="183"/>
      <c r="F35" s="183"/>
      <c r="G35" s="183"/>
      <c r="H35" s="183"/>
      <c r="I35" s="184"/>
    </row>
    <row r="36" spans="2:9" x14ac:dyDescent="0.55000000000000004">
      <c r="B36" s="182"/>
      <c r="C36" s="183"/>
      <c r="D36" s="183"/>
      <c r="E36" s="183"/>
      <c r="F36" s="183"/>
      <c r="G36" s="183"/>
      <c r="H36" s="183"/>
      <c r="I36" s="184"/>
    </row>
    <row r="37" spans="2:9" x14ac:dyDescent="0.55000000000000004">
      <c r="B37" s="182"/>
      <c r="C37" s="183"/>
      <c r="D37" s="183"/>
      <c r="E37" s="183"/>
      <c r="F37" s="183"/>
      <c r="G37" s="183"/>
      <c r="H37" s="183"/>
      <c r="I37" s="184"/>
    </row>
    <row r="38" spans="2:9" x14ac:dyDescent="0.55000000000000004">
      <c r="B38" s="185"/>
      <c r="C38" s="186"/>
      <c r="D38" s="186"/>
      <c r="E38" s="186"/>
      <c r="F38" s="186"/>
      <c r="G38" s="186"/>
      <c r="H38" s="186"/>
      <c r="I38" s="187"/>
    </row>
    <row r="40" spans="2:9" x14ac:dyDescent="0.55000000000000004">
      <c r="B40" s="7" t="s">
        <v>103</v>
      </c>
    </row>
    <row r="41" spans="2:9" ht="15" customHeight="1" x14ac:dyDescent="0.55000000000000004">
      <c r="B41" s="159" t="str">
        <f>CONCATENATE(IF(B90="","",B90&amp;CHAR(10)&amp;CHAR(10)),IF(B23="","","- "&amp;B23&amp;CHAR(10)&amp;CHAR(10)))</f>
        <v/>
      </c>
      <c r="C41" s="160"/>
      <c r="D41" s="160"/>
      <c r="E41" s="160"/>
      <c r="F41" s="160"/>
      <c r="G41" s="160"/>
      <c r="H41" s="160"/>
      <c r="I41" s="161"/>
    </row>
    <row r="42" spans="2:9" x14ac:dyDescent="0.55000000000000004">
      <c r="B42" s="162"/>
      <c r="C42" s="163"/>
      <c r="D42" s="163"/>
      <c r="E42" s="163"/>
      <c r="F42" s="163"/>
      <c r="G42" s="163"/>
      <c r="H42" s="163"/>
      <c r="I42" s="164"/>
    </row>
    <row r="43" spans="2:9" x14ac:dyDescent="0.55000000000000004">
      <c r="B43" s="162"/>
      <c r="C43" s="163"/>
      <c r="D43" s="163"/>
      <c r="E43" s="163"/>
      <c r="F43" s="163"/>
      <c r="G43" s="163"/>
      <c r="H43" s="163"/>
      <c r="I43" s="164"/>
    </row>
    <row r="44" spans="2:9" x14ac:dyDescent="0.55000000000000004">
      <c r="B44" s="162"/>
      <c r="C44" s="163"/>
      <c r="D44" s="163"/>
      <c r="E44" s="163"/>
      <c r="F44" s="163"/>
      <c r="G44" s="163"/>
      <c r="H44" s="163"/>
      <c r="I44" s="164"/>
    </row>
    <row r="45" spans="2:9" x14ac:dyDescent="0.55000000000000004">
      <c r="B45" s="162"/>
      <c r="C45" s="163"/>
      <c r="D45" s="163"/>
      <c r="E45" s="163"/>
      <c r="F45" s="163"/>
      <c r="G45" s="163"/>
      <c r="H45" s="163"/>
      <c r="I45" s="164"/>
    </row>
    <row r="46" spans="2:9" x14ac:dyDescent="0.55000000000000004">
      <c r="B46" s="162"/>
      <c r="C46" s="163"/>
      <c r="D46" s="163"/>
      <c r="E46" s="163"/>
      <c r="F46" s="163"/>
      <c r="G46" s="163"/>
      <c r="H46" s="163"/>
      <c r="I46" s="164"/>
    </row>
    <row r="47" spans="2:9" x14ac:dyDescent="0.55000000000000004">
      <c r="B47" s="162"/>
      <c r="C47" s="163"/>
      <c r="D47" s="163"/>
      <c r="E47" s="163"/>
      <c r="F47" s="163"/>
      <c r="G47" s="163"/>
      <c r="H47" s="163"/>
      <c r="I47" s="164"/>
    </row>
    <row r="48" spans="2:9" x14ac:dyDescent="0.55000000000000004">
      <c r="B48" s="162"/>
      <c r="C48" s="163"/>
      <c r="D48" s="163"/>
      <c r="E48" s="163"/>
      <c r="F48" s="163"/>
      <c r="G48" s="163"/>
      <c r="H48" s="163"/>
      <c r="I48" s="164"/>
    </row>
    <row r="49" spans="2:12" x14ac:dyDescent="0.55000000000000004">
      <c r="B49" s="162"/>
      <c r="C49" s="163"/>
      <c r="D49" s="163"/>
      <c r="E49" s="163"/>
      <c r="F49" s="163"/>
      <c r="G49" s="163"/>
      <c r="H49" s="163"/>
      <c r="I49" s="164"/>
    </row>
    <row r="50" spans="2:12" x14ac:dyDescent="0.55000000000000004">
      <c r="B50" s="162"/>
      <c r="C50" s="163"/>
      <c r="D50" s="163"/>
      <c r="E50" s="163"/>
      <c r="F50" s="163"/>
      <c r="G50" s="163"/>
      <c r="H50" s="163"/>
      <c r="I50" s="164"/>
    </row>
    <row r="51" spans="2:12" x14ac:dyDescent="0.55000000000000004">
      <c r="B51" s="162"/>
      <c r="C51" s="163"/>
      <c r="D51" s="163"/>
      <c r="E51" s="163"/>
      <c r="F51" s="163"/>
      <c r="G51" s="163"/>
      <c r="H51" s="163"/>
      <c r="I51" s="164"/>
    </row>
    <row r="52" spans="2:12" x14ac:dyDescent="0.55000000000000004">
      <c r="B52" s="162"/>
      <c r="C52" s="163"/>
      <c r="D52" s="163"/>
      <c r="E52" s="163"/>
      <c r="F52" s="163"/>
      <c r="G52" s="163"/>
      <c r="H52" s="163"/>
      <c r="I52" s="164"/>
    </row>
    <row r="53" spans="2:12" x14ac:dyDescent="0.55000000000000004">
      <c r="B53" s="162"/>
      <c r="C53" s="163"/>
      <c r="D53" s="163"/>
      <c r="E53" s="163"/>
      <c r="F53" s="163"/>
      <c r="G53" s="163"/>
      <c r="H53" s="163"/>
      <c r="I53" s="164"/>
    </row>
    <row r="54" spans="2:12" x14ac:dyDescent="0.55000000000000004">
      <c r="B54" s="162"/>
      <c r="C54" s="163"/>
      <c r="D54" s="163"/>
      <c r="E54" s="163"/>
      <c r="F54" s="163"/>
      <c r="G54" s="163"/>
      <c r="H54" s="163"/>
      <c r="I54" s="164"/>
    </row>
    <row r="55" spans="2:12" x14ac:dyDescent="0.55000000000000004">
      <c r="B55" s="165"/>
      <c r="C55" s="166"/>
      <c r="D55" s="166"/>
      <c r="E55" s="166"/>
      <c r="F55" s="166"/>
      <c r="G55" s="166"/>
      <c r="H55" s="166"/>
      <c r="I55" s="167"/>
    </row>
    <row r="56" spans="2:12" x14ac:dyDescent="0.55000000000000004">
      <c r="B56" s="103"/>
      <c r="C56" s="103"/>
      <c r="D56" s="103"/>
      <c r="E56" s="103"/>
      <c r="F56" s="103"/>
      <c r="G56" s="103"/>
      <c r="H56" s="103"/>
      <c r="I56" s="103"/>
    </row>
    <row r="57" spans="2:12" x14ac:dyDescent="0.55000000000000004">
      <c r="B57" s="104" t="s">
        <v>112</v>
      </c>
      <c r="C57" s="103"/>
      <c r="D57" s="103"/>
      <c r="E57" s="103"/>
      <c r="F57" s="103"/>
      <c r="G57" s="103"/>
      <c r="H57" s="103"/>
      <c r="I57" s="103"/>
    </row>
    <row r="59" spans="2:12" x14ac:dyDescent="0.55000000000000004">
      <c r="B59" s="42" t="str">
        <f>'1'!B59</f>
        <v>Form template approved by Toxicology Technical Leader Wayne Lewallen on 11/14/2019.</v>
      </c>
    </row>
    <row r="60" spans="2:12" x14ac:dyDescent="0.55000000000000004">
      <c r="B60" s="42"/>
    </row>
    <row r="61" spans="2:12" x14ac:dyDescent="0.55000000000000004">
      <c r="B61" s="42"/>
      <c r="L61" s="119"/>
    </row>
    <row r="62" spans="2:12" x14ac:dyDescent="0.55000000000000004">
      <c r="B62" s="42"/>
      <c r="I62" s="8"/>
      <c r="L62" s="119" t="s">
        <v>118</v>
      </c>
    </row>
    <row r="63" spans="2:12" x14ac:dyDescent="0.55000000000000004">
      <c r="I63" s="131"/>
    </row>
    <row r="64" spans="2:12" x14ac:dyDescent="0.55000000000000004">
      <c r="I64" s="7"/>
    </row>
    <row r="65" spans="1:7" hidden="1" x14ac:dyDescent="0.55000000000000004">
      <c r="B65" s="44" t="s">
        <v>29</v>
      </c>
    </row>
    <row r="66" spans="1:7" hidden="1" x14ac:dyDescent="0.55000000000000004">
      <c r="B66" s="21" t="s">
        <v>41</v>
      </c>
      <c r="C66" s="46" t="s">
        <v>3</v>
      </c>
      <c r="D66" s="45"/>
    </row>
    <row r="67" spans="1:7" hidden="1" x14ac:dyDescent="0.55000000000000004">
      <c r="B67" s="47">
        <f>C11</f>
        <v>0</v>
      </c>
      <c r="C67" s="9" t="e">
        <f>ABS(C11-D$72)</f>
        <v>#DIV/0!</v>
      </c>
      <c r="D67" s="16" t="str">
        <f>IFERROR(C67/$D$72,"")</f>
        <v/>
      </c>
    </row>
    <row r="68" spans="1:7" hidden="1" x14ac:dyDescent="0.55000000000000004">
      <c r="B68" s="47">
        <f>C12</f>
        <v>0</v>
      </c>
      <c r="C68" s="10" t="e">
        <f>ABS(C12-D$72)</f>
        <v>#DIV/0!</v>
      </c>
      <c r="D68" s="16" t="str">
        <f t="shared" ref="D68:D70" si="0">IFERROR(C68/$D$72,"")</f>
        <v/>
      </c>
    </row>
    <row r="69" spans="1:7" hidden="1" x14ac:dyDescent="0.55000000000000004">
      <c r="B69" s="47">
        <f>C13</f>
        <v>0</v>
      </c>
      <c r="C69" s="10" t="e">
        <f>ABS(C13-D$72)</f>
        <v>#DIV/0!</v>
      </c>
      <c r="D69" s="16" t="str">
        <f t="shared" si="0"/>
        <v/>
      </c>
    </row>
    <row r="70" spans="1:7" hidden="1" x14ac:dyDescent="0.55000000000000004">
      <c r="B70" s="47">
        <f>C14</f>
        <v>0</v>
      </c>
      <c r="C70" s="10" t="e">
        <f>ABS(C14-D$72)</f>
        <v>#DIV/0!</v>
      </c>
      <c r="D70" s="16" t="str">
        <f t="shared" si="0"/>
        <v/>
      </c>
    </row>
    <row r="71" spans="1:7" hidden="1" x14ac:dyDescent="0.55000000000000004">
      <c r="F71" s="38" t="s">
        <v>77</v>
      </c>
    </row>
    <row r="72" spans="1:7" hidden="1" x14ac:dyDescent="0.55000000000000004">
      <c r="C72" s="38" t="s">
        <v>0</v>
      </c>
      <c r="D72" s="6" t="e">
        <f>AVERAGE(C11:C14)</f>
        <v>#DIV/0!</v>
      </c>
      <c r="E72" s="38" t="s">
        <v>10</v>
      </c>
      <c r="F72" s="37" t="e">
        <f>D72/1.18</f>
        <v>#DIV/0!</v>
      </c>
      <c r="G72" s="38" t="s">
        <v>10</v>
      </c>
    </row>
    <row r="73" spans="1:7" hidden="1" x14ac:dyDescent="0.55000000000000004">
      <c r="C73" s="55" t="s">
        <v>4</v>
      </c>
      <c r="D73" s="3" t="e">
        <f>TEXT(INT(D72*100)/100,"0.00")</f>
        <v>#DIV/0!</v>
      </c>
      <c r="E73" s="38" t="s">
        <v>10</v>
      </c>
      <c r="F73" s="3" t="e">
        <f>TEXT(INT(F72*100)/100,"0.00")</f>
        <v>#DIV/0!</v>
      </c>
      <c r="G73" s="38" t="s">
        <v>10</v>
      </c>
    </row>
    <row r="74" spans="1:7" hidden="1" x14ac:dyDescent="0.55000000000000004">
      <c r="C74" s="8" t="s">
        <v>1</v>
      </c>
      <c r="D74" s="4" t="str">
        <f>IF(MIN(C11:C14)&lt;0.01,"0.00",D73)</f>
        <v>0.00</v>
      </c>
      <c r="E74" s="38" t="s">
        <v>10</v>
      </c>
      <c r="F74" s="4" t="str">
        <f>IF(MIN(C11:C14)&lt;0.01,"0.00",F73)</f>
        <v>0.00</v>
      </c>
      <c r="G74" s="38" t="s">
        <v>10</v>
      </c>
    </row>
    <row r="75" spans="1:7" hidden="1" x14ac:dyDescent="0.55000000000000004"/>
    <row r="76" spans="1:7" hidden="1" x14ac:dyDescent="0.55000000000000004">
      <c r="C76" s="174" t="s">
        <v>2</v>
      </c>
      <c r="D76" s="56">
        <f>VLOOKUP(C9,Ranges!G9:H12,2)</f>
        <v>0.04</v>
      </c>
    </row>
    <row r="77" spans="1:7" hidden="1" x14ac:dyDescent="0.55000000000000004">
      <c r="B77" s="58"/>
      <c r="C77" s="175"/>
      <c r="D77" s="57" t="e">
        <f>D76*D72</f>
        <v>#DIV/0!</v>
      </c>
      <c r="F77" s="1"/>
    </row>
    <row r="78" spans="1:7" hidden="1" x14ac:dyDescent="0.55000000000000004">
      <c r="B78" s="58"/>
      <c r="C78" s="65"/>
      <c r="D78" s="66"/>
      <c r="F78" s="1"/>
    </row>
    <row r="79" spans="1:7" hidden="1" x14ac:dyDescent="0.55000000000000004">
      <c r="B79" s="11" t="s">
        <v>76</v>
      </c>
      <c r="C79" s="11"/>
    </row>
    <row r="80" spans="1:7" hidden="1" x14ac:dyDescent="0.55000000000000004">
      <c r="A80" s="64"/>
      <c r="B80" s="38" t="s">
        <v>78</v>
      </c>
      <c r="C80" s="63" t="str">
        <f>IF(OR(SUM(J11:J14)&gt;0,MAX(D67:D70)&gt;D76,C8="serum"),"",IF(D74="0.00","",CONCATENATE("The measured ",C8," acetone concentration is ",TEXT(TRUNC(D72,3),"0.000")," +/- ",IF(INT(D72*D76*10000)&lt;5,"0.001",TEXT(D72*D76,"0.000"))," grams per 100 milliliters, at a coverage probability of 99.7%.  ",CHAR(10),CHAR(10))))</f>
        <v/>
      </c>
    </row>
    <row r="81" spans="1:9" hidden="1" x14ac:dyDescent="0.55000000000000004">
      <c r="A81" s="64"/>
      <c r="B81" s="38" t="s">
        <v>79</v>
      </c>
      <c r="C81" s="63" t="str">
        <f>CONCATENATE("The ",C8," alcohol concentration is 0.00 grams of alcohol per 100 milliliters, as defined by NCGS 20-4.01 (1b).  ",IF(AND(B20="",E20="",C9&lt;&gt;"acetone"),C86,CHAR(10)&amp;CHAR(10)))</f>
        <v>The blood alcohol concentration is 0.00 grams of alcohol per 100 milliliters, as defined by NCGS 20-4.01 (1b).    (Analysis performed using HS-GC.)</v>
      </c>
    </row>
    <row r="82" spans="1:9" hidden="1" x14ac:dyDescent="0.55000000000000004">
      <c r="A82" s="64"/>
      <c r="B82" s="38" t="s">
        <v>80</v>
      </c>
      <c r="C82" s="63" t="str">
        <f>IFERROR(IF(AND(SUM(J11:J14)=0,MAX(D67:D70)&gt;D76),"",IF(C8="serum",CONCATENATE("The blood ",C9," concentration is ",TEXT(F74,"0.00")," grams of alcohol per 100 milliliters, as defined by NCGS 20-4.01 (1b).  The reported blood alcohol concentration is a calculated value resulting from a converted serum alcohol concentration.  The measured serum ",C9," concentration is ",TEXT(TRUNC(D72,3),"0.000")," +/- ",IF(INT(D72*D76*10000)&lt;5,"0.001",TEXT(D72*D76,"0.000"))," grams of alcohol per 100 milliliters, at a coverage probability of 99.7%.",IF(AND(B20="",E20=""),C86,CHAR(10)&amp;CHAR(10))),"")),"")</f>
        <v/>
      </c>
    </row>
    <row r="83" spans="1:9" hidden="1" x14ac:dyDescent="0.55000000000000004">
      <c r="A83" s="64"/>
      <c r="B83" s="38" t="s">
        <v>81</v>
      </c>
      <c r="C83" s="63" t="str">
        <f>IFERROR(IF(AND(SUM(J11:J14)=0,MAX(D67:D70)&gt;D76,SUM(K11:K14)=4,M30&lt;&gt;""),CONCATENATE("The ",C8," ",C9," concentration is ",TEXT(INT(M30*100)/100,"0.00")," grams of alcohol per 100 milliliters, as defined by NCGS 20-4.01 (1b)."),IF(AND(SUM(J11:J14)=0,MAX(D67:D70)&gt;D76),"",CONCATENATE("The ",C8," ",C9," concentration is ",TEXT(D74,"0.00")," grams of alcohol per 100 milliliters, as defined by NCGS 20-4.01 (1b).","  The measured ",C8," ",C9," concentration is ",TEXT(TRUNC(D72,3),"0.000")," +/- ",IF(INT(D72*D76*10000)&lt;5,"0.001",TEXT(D72*D76,"0.000"))," grams of alcohol per 100 milliliters, at a coverage probability of 99.7%.  ",IF(AND(B20="",E20=""),C86,CHAR(10)&amp;CHAR(10))))),"")</f>
        <v/>
      </c>
    </row>
    <row r="84" spans="1:9" hidden="1" x14ac:dyDescent="0.55000000000000004">
      <c r="A84" s="64"/>
      <c r="B84" s="38" t="s">
        <v>83</v>
      </c>
      <c r="C84" s="63" t="str">
        <f>CONCATENATE("Analysis confirmed the presence of the following substance: ",B20,".  ",CHAR(10),CHAR(10))</f>
        <v xml:space="preserve">Analysis confirmed the presence of the following substance: .  
</v>
      </c>
    </row>
    <row r="85" spans="1:9" hidden="1" x14ac:dyDescent="0.55000000000000004">
      <c r="A85" s="64"/>
      <c r="B85" s="67" t="s">
        <v>84</v>
      </c>
      <c r="C85" s="54" t="str">
        <f>CONCATENATE("Analysis did not confirm the presence of the following: ",E20,".  ",CHAR(10),CHAR(10))</f>
        <v xml:space="preserve">Analysis did not confirm the presence of the following: .  
</v>
      </c>
    </row>
    <row r="86" spans="1:9" hidden="1" x14ac:dyDescent="0.55000000000000004">
      <c r="A86" s="64"/>
      <c r="B86" s="78" t="s">
        <v>90</v>
      </c>
      <c r="C86" s="101" t="s">
        <v>111</v>
      </c>
    </row>
    <row r="87" spans="1:9" hidden="1" x14ac:dyDescent="0.55000000000000004"/>
    <row r="88" spans="1:9" hidden="1" x14ac:dyDescent="0.55000000000000004"/>
    <row r="89" spans="1:9" hidden="1" x14ac:dyDescent="0.55000000000000004">
      <c r="B89" s="38" t="s">
        <v>100</v>
      </c>
      <c r="E89" s="90"/>
    </row>
    <row r="90" spans="1:9" hidden="1" x14ac:dyDescent="0.55000000000000004">
      <c r="B90" s="159" t="str">
        <f>CONCATENATE(IF(AND(C8&lt;&gt;"serum",C9="acetone"),"- "&amp;C80,""),IF(OR(C17="x",AND(C9&lt;&gt;"acetone",SUM(J11:J14)&gt;0)),"- "&amp;C81,""),IF(AND(SUM(K11:K14)&gt;1,C8&lt;&gt;"serum",C9&lt;&gt;"acetone",C17&lt;&gt;"x",SUM(J11:J14)=0),"- "&amp;C83,""),IF(AND(C8="serum",C17&lt;&gt;"x",SUM(J11:J14)=0),"- "&amp;C82,""),IF(B20&lt;&gt;"","- "&amp;C84,""),IF(E20&lt;&gt;"","- "&amp;C85,""),IF(OR(B20&lt;&gt;"",E20&lt;&gt;"",AND(C9="acetone",C8&lt;&gt;"serum")),C86,""))</f>
        <v/>
      </c>
      <c r="C90" s="160"/>
      <c r="D90" s="160"/>
      <c r="E90" s="160"/>
      <c r="F90" s="160"/>
      <c r="G90" s="160"/>
      <c r="H90" s="160"/>
      <c r="I90" s="161"/>
    </row>
    <row r="91" spans="1:9" hidden="1" x14ac:dyDescent="0.55000000000000004">
      <c r="B91" s="162"/>
      <c r="C91" s="163"/>
      <c r="D91" s="163"/>
      <c r="E91" s="163"/>
      <c r="F91" s="163"/>
      <c r="G91" s="163"/>
      <c r="H91" s="163"/>
      <c r="I91" s="164"/>
    </row>
    <row r="92" spans="1:9" hidden="1" x14ac:dyDescent="0.55000000000000004">
      <c r="B92" s="162"/>
      <c r="C92" s="163"/>
      <c r="D92" s="163"/>
      <c r="E92" s="163"/>
      <c r="F92" s="163"/>
      <c r="G92" s="163"/>
      <c r="H92" s="163"/>
      <c r="I92" s="164"/>
    </row>
    <row r="93" spans="1:9" hidden="1" x14ac:dyDescent="0.55000000000000004">
      <c r="B93" s="162"/>
      <c r="C93" s="163"/>
      <c r="D93" s="163"/>
      <c r="E93" s="163"/>
      <c r="F93" s="163"/>
      <c r="G93" s="163"/>
      <c r="H93" s="163"/>
      <c r="I93" s="164"/>
    </row>
    <row r="94" spans="1:9" hidden="1" x14ac:dyDescent="0.55000000000000004">
      <c r="B94" s="162"/>
      <c r="C94" s="163"/>
      <c r="D94" s="163"/>
      <c r="E94" s="163"/>
      <c r="F94" s="163"/>
      <c r="G94" s="163"/>
      <c r="H94" s="163"/>
      <c r="I94" s="164"/>
    </row>
    <row r="95" spans="1:9" hidden="1" x14ac:dyDescent="0.55000000000000004">
      <c r="B95" s="162"/>
      <c r="C95" s="163"/>
      <c r="D95" s="163"/>
      <c r="E95" s="163"/>
      <c r="F95" s="163"/>
      <c r="G95" s="163"/>
      <c r="H95" s="163"/>
      <c r="I95" s="164"/>
    </row>
    <row r="96" spans="1:9" hidden="1" x14ac:dyDescent="0.55000000000000004">
      <c r="B96" s="162"/>
      <c r="C96" s="163"/>
      <c r="D96" s="163"/>
      <c r="E96" s="163"/>
      <c r="F96" s="163"/>
      <c r="G96" s="163"/>
      <c r="H96" s="163"/>
      <c r="I96" s="164"/>
    </row>
    <row r="97" spans="2:9" hidden="1" x14ac:dyDescent="0.55000000000000004">
      <c r="B97" s="162"/>
      <c r="C97" s="163"/>
      <c r="D97" s="163"/>
      <c r="E97" s="163"/>
      <c r="F97" s="163"/>
      <c r="G97" s="163"/>
      <c r="H97" s="163"/>
      <c r="I97" s="164"/>
    </row>
    <row r="98" spans="2:9" hidden="1" x14ac:dyDescent="0.55000000000000004">
      <c r="B98" s="162"/>
      <c r="C98" s="163"/>
      <c r="D98" s="163"/>
      <c r="E98" s="163"/>
      <c r="F98" s="163"/>
      <c r="G98" s="163"/>
      <c r="H98" s="163"/>
      <c r="I98" s="164"/>
    </row>
    <row r="99" spans="2:9" hidden="1" x14ac:dyDescent="0.55000000000000004">
      <c r="B99" s="165"/>
      <c r="C99" s="166"/>
      <c r="D99" s="166"/>
      <c r="E99" s="166"/>
      <c r="F99" s="166"/>
      <c r="G99" s="166"/>
      <c r="H99" s="166"/>
      <c r="I99" s="167"/>
    </row>
    <row r="100" spans="2:9" hidden="1" x14ac:dyDescent="0.55000000000000004"/>
  </sheetData>
  <sheetProtection algorithmName="SHA-512" hashValue="9le8slwOTha5SCbRNw6QPDSIn2COPesqA4m5zC1HQ0TvmbVxFREluDsUPNSUK9VB+7NI0Cc80n7+JUIwVdPIdA==" saltValue="9Ei7bh+1aghvSZ5tqhTv5w==" spinCount="100000" sheet="1" objects="1" scenarios="1"/>
  <mergeCells count="29">
    <mergeCell ref="B1:F1"/>
    <mergeCell ref="E4:F4"/>
    <mergeCell ref="E5:F5"/>
    <mergeCell ref="N7:P7"/>
    <mergeCell ref="F8:F16"/>
    <mergeCell ref="G8:I8"/>
    <mergeCell ref="N8:P8"/>
    <mergeCell ref="G9:I9"/>
    <mergeCell ref="G10:I10"/>
    <mergeCell ref="G11:I11"/>
    <mergeCell ref="B27:I27"/>
    <mergeCell ref="P11:P22"/>
    <mergeCell ref="G12:I12"/>
    <mergeCell ref="G13:I13"/>
    <mergeCell ref="G14:I14"/>
    <mergeCell ref="G15:I15"/>
    <mergeCell ref="G16:I16"/>
    <mergeCell ref="E19:H19"/>
    <mergeCell ref="B20:C20"/>
    <mergeCell ref="E20:H20"/>
    <mergeCell ref="B23:I24"/>
    <mergeCell ref="N23:P23"/>
    <mergeCell ref="O25:P26"/>
    <mergeCell ref="N28:P28"/>
    <mergeCell ref="B30:I38"/>
    <mergeCell ref="B41:I55"/>
    <mergeCell ref="C76:C77"/>
    <mergeCell ref="B90:I99"/>
    <mergeCell ref="N30:P31"/>
  </mergeCells>
  <conditionalFormatting sqref="C67:C70">
    <cfRule type="expression" dxfId="329" priority="8">
      <formula>ABS(C11-$D$72)&gt;$D$77</formula>
    </cfRule>
  </conditionalFormatting>
  <conditionalFormatting sqref="B26">
    <cfRule type="expression" dxfId="328" priority="9">
      <formula>B27=""</formula>
    </cfRule>
  </conditionalFormatting>
  <conditionalFormatting sqref="B4">
    <cfRule type="expression" dxfId="327" priority="7">
      <formula>$B$5=""</formula>
    </cfRule>
  </conditionalFormatting>
  <conditionalFormatting sqref="C4">
    <cfRule type="expression" dxfId="326" priority="6">
      <formula>$C$5=""</formula>
    </cfRule>
  </conditionalFormatting>
  <conditionalFormatting sqref="E4:F4">
    <cfRule type="expression" dxfId="325" priority="5">
      <formula>$E$5=""</formula>
    </cfRule>
  </conditionalFormatting>
  <conditionalFormatting sqref="H4">
    <cfRule type="expression" dxfId="324" priority="4">
      <formula>$H$5=""</formula>
    </cfRule>
  </conditionalFormatting>
  <conditionalFormatting sqref="C8">
    <cfRule type="expression" dxfId="323" priority="3">
      <formula>$C$8&lt;&gt;"blood"</formula>
    </cfRule>
  </conditionalFormatting>
  <conditionalFormatting sqref="C9">
    <cfRule type="expression" dxfId="322" priority="2">
      <formula>$C$9&lt;&gt;"ethanol"</formula>
    </cfRule>
  </conditionalFormatting>
  <conditionalFormatting sqref="M30">
    <cfRule type="expression" dxfId="321" priority="1">
      <formula>N30&lt;&gt;""</formula>
    </cfRule>
  </conditionalFormatting>
  <conditionalFormatting sqref="G9:G12">
    <cfRule type="expression" dxfId="320" priority="130">
      <formula>AND(SUM(J$11:J$14)=0,D67&gt;$D$76)</formula>
    </cfRule>
  </conditionalFormatting>
  <dataValidations count="8">
    <dataValidation type="list" errorStyle="warning" allowBlank="1" showErrorMessage="1" errorTitle="Custom entry" error="You have customized this field." sqref="B27:I27" xr:uid="{00000000-0002-0000-2100-000000000000}">
      <formula1>dispositions</formula1>
    </dataValidation>
    <dataValidation type="textLength" errorStyle="warning" operator="equal" allowBlank="1" showInputMessage="1" showErrorMessage="1" errorTitle="Case Number Length Error?" error="The length of the case number should be 10 characters." sqref="B5" xr:uid="{00000000-0002-0000-2100-000001000000}">
      <formula1>10</formula1>
    </dataValidation>
    <dataValidation type="list" errorStyle="warning" allowBlank="1" showInputMessage="1" showErrorMessage="1" errorTitle="Custom Entry" error="You have entered a selection not in the drop-down list.  " sqref="E20" xr:uid="{00000000-0002-0000-2100-000002000000}">
      <formula1>othervolid</formula1>
    </dataValidation>
    <dataValidation type="list" errorStyle="warning" allowBlank="1" showErrorMessage="1" errorTitle="Custom entry" error="You have customized this field." sqref="B23:I24" xr:uid="{00000000-0002-0000-2100-000003000000}">
      <formula1>statements</formula1>
    </dataValidation>
    <dataValidation type="list" allowBlank="1" showInputMessage="1" showErrorMessage="1" sqref="C8" xr:uid="{00000000-0002-0000-2100-000004000000}">
      <formula1>matrix_list</formula1>
    </dataValidation>
    <dataValidation type="list" errorStyle="warning" allowBlank="1" showInputMessage="1" showErrorMessage="1" errorTitle="Custom Entry" error="You have entered a name not in the drop-down list." sqref="H5" xr:uid="{00000000-0002-0000-2100-000005000000}">
      <formula1>analyst_list</formula1>
    </dataValidation>
    <dataValidation type="list" errorStyle="warning" allowBlank="1" showInputMessage="1" showErrorMessage="1" errorTitle="custom entry" error="You have entered a selection not in the drop-down list.  " sqref="B20:C20" xr:uid="{00000000-0002-0000-2100-000006000000}">
      <formula1>othervolid</formula1>
    </dataValidation>
    <dataValidation type="list" allowBlank="1" showInputMessage="1" showErrorMessage="1" sqref="C17" xr:uid="{00000000-0002-0000-2100-000007000000}">
      <formula1>applies</formula1>
    </dataValidation>
  </dataValidations>
  <pageMargins left="0.7" right="0.7" top="0.75" bottom="0.75" header="0.3" footer="0.3"/>
  <pageSetup scale="68" orientation="portrait" horizontalDpi="300" verticalDpi="300" r:id="rId1"/>
  <ignoredErrors>
    <ignoredError sqref="H5 E5 B5:C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818" r:id="rId4" name="Button 2">
              <controlPr defaultSize="0" print="0" autoFill="0" autoPict="0" macro="[0]!ThisWorkbook.GeneratePDF">
                <anchor moveWithCells="1">
                  <from>
                    <xdr:col>8</xdr:col>
                    <xdr:colOff>1123950</xdr:colOff>
                    <xdr:row>3</xdr:row>
                    <xdr:rowOff>11430</xdr:rowOff>
                  </from>
                  <to>
                    <xdr:col>11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2100-000008000000}">
          <x14:formula1>
            <xm:f>Ranges!$G$9:$G$12</xm:f>
          </x14:formula1>
          <xm:sqref>C9</xm:sqref>
        </x14:dataValidation>
        <x14:dataValidation type="date" errorStyle="information" operator="lessThan" allowBlank="1" showErrorMessage="1" errorTitle="Uncertainty Update Due" error="The uncertainty values used in this form are due to be updated.  Please ensure you are using the most recent form." xr:uid="{00000000-0002-0000-2100-000009000000}">
          <x14:formula1>
            <xm:f>Ranges!G14+Ranges!G16</xm:f>
          </x14:formula1>
          <xm:sqref>E5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6">
    <pageSetUpPr fitToPage="1"/>
  </sheetPr>
  <dimension ref="A1:Q100"/>
  <sheetViews>
    <sheetView showGridLines="0" zoomScaleNormal="100" workbookViewId="0">
      <selection activeCell="C11" sqref="C11"/>
    </sheetView>
  </sheetViews>
  <sheetFormatPr defaultColWidth="9.15625" defaultRowHeight="14.4" x14ac:dyDescent="0.55000000000000004"/>
  <cols>
    <col min="1" max="1" width="1.83984375" style="38" customWidth="1"/>
    <col min="2" max="2" width="20.83984375" style="38" customWidth="1"/>
    <col min="3" max="3" width="12" style="38" bestFit="1" customWidth="1"/>
    <col min="4" max="4" width="11" style="38" customWidth="1"/>
    <col min="5" max="5" width="9.578125" style="38" customWidth="1"/>
    <col min="6" max="6" width="7.15625" style="38" customWidth="1"/>
    <col min="7" max="7" width="7.68359375" style="38" customWidth="1"/>
    <col min="8" max="8" width="25.68359375" style="38" customWidth="1"/>
    <col min="9" max="9" width="38.578125" style="38" customWidth="1"/>
    <col min="10" max="10" width="15.83984375" style="38" hidden="1" customWidth="1"/>
    <col min="11" max="11" width="22.41796875" style="38" hidden="1" customWidth="1"/>
    <col min="12" max="12" width="5" style="38" customWidth="1"/>
    <col min="13" max="13" width="7.41796875" style="38" customWidth="1"/>
    <col min="14" max="14" width="2.26171875" style="38" customWidth="1"/>
    <col min="15" max="15" width="2" style="38" customWidth="1"/>
    <col min="16" max="16" width="88.15625" style="38" customWidth="1"/>
    <col min="17" max="16384" width="9.15625" style="38"/>
  </cols>
  <sheetData>
    <row r="1" spans="2:17" ht="15" customHeight="1" x14ac:dyDescent="0.55000000000000004">
      <c r="B1" s="132" t="str">
        <f>'1'!B1</f>
        <v>Body Fluid Alcohol Concentration and Volatiles Reporting Form</v>
      </c>
      <c r="C1" s="133"/>
      <c r="D1" s="133"/>
      <c r="E1" s="133"/>
      <c r="F1" s="133"/>
      <c r="G1" s="79"/>
      <c r="H1" s="79"/>
      <c r="I1" s="93" t="str">
        <f>'1'!I1</f>
        <v>Version 2</v>
      </c>
      <c r="J1" s="44" t="s">
        <v>40</v>
      </c>
      <c r="K1" s="44" t="s">
        <v>40</v>
      </c>
      <c r="L1" s="44"/>
    </row>
    <row r="2" spans="2:17" ht="15" customHeight="1" x14ac:dyDescent="0.55000000000000004">
      <c r="B2" s="80" t="str">
        <f>'1'!B2</f>
        <v>NCSCL - Toxicology Section</v>
      </c>
      <c r="C2" s="11"/>
      <c r="D2" s="11"/>
      <c r="E2" s="11"/>
      <c r="F2" s="11"/>
      <c r="G2" s="11"/>
      <c r="H2" s="11"/>
      <c r="I2" s="94" t="str">
        <f>'1'!I2</f>
        <v>Effective Date: 11/14/2019</v>
      </c>
      <c r="J2" s="44"/>
      <c r="K2" s="44"/>
      <c r="L2" s="44"/>
      <c r="N2" s="100"/>
    </row>
    <row r="3" spans="2:17" ht="15" customHeight="1" x14ac:dyDescent="0.55000000000000004">
      <c r="D3" s="41"/>
      <c r="O3" s="95" t="s">
        <v>88</v>
      </c>
    </row>
    <row r="4" spans="2:17" ht="15" customHeight="1" x14ac:dyDescent="0.55000000000000004">
      <c r="B4" s="124" t="s">
        <v>37</v>
      </c>
      <c r="C4" s="124" t="s">
        <v>38</v>
      </c>
      <c r="E4" s="138" t="s">
        <v>94</v>
      </c>
      <c r="F4" s="138"/>
      <c r="H4" s="118" t="s">
        <v>44</v>
      </c>
      <c r="J4" s="92"/>
      <c r="O4" s="95"/>
      <c r="P4" s="110" t="s">
        <v>113</v>
      </c>
    </row>
    <row r="5" spans="2:17" ht="15" customHeight="1" x14ac:dyDescent="0.55000000000000004">
      <c r="B5" s="120" t="str">
        <f>IF('Sample list'!B39="","",'Sample list'!B39)</f>
        <v/>
      </c>
      <c r="C5" s="120" t="str">
        <f>IF('Sample list'!C39="","",'Sample list'!C39)</f>
        <v/>
      </c>
      <c r="E5" s="136" t="str">
        <f>IF('1'!E5="","",'1'!E5)</f>
        <v/>
      </c>
      <c r="F5" s="137"/>
      <c r="H5" s="83" t="str">
        <f>IF('1'!H5="","",'1'!H5)</f>
        <v/>
      </c>
      <c r="O5" s="38" t="s">
        <v>88</v>
      </c>
      <c r="P5" s="37" t="str">
        <f>B41</f>
        <v/>
      </c>
    </row>
    <row r="6" spans="2:17" ht="15" customHeight="1" x14ac:dyDescent="0.55000000000000004"/>
    <row r="7" spans="2:17" ht="15" customHeight="1" thickBot="1" x14ac:dyDescent="0.6">
      <c r="N7" s="135" t="s">
        <v>96</v>
      </c>
      <c r="O7" s="135"/>
      <c r="P7" s="135"/>
    </row>
    <row r="8" spans="2:17" ht="15" customHeight="1" x14ac:dyDescent="0.55000000000000004">
      <c r="B8" s="71" t="s">
        <v>92</v>
      </c>
      <c r="C8" s="81" t="s">
        <v>71</v>
      </c>
      <c r="F8" s="141" t="s">
        <v>86</v>
      </c>
      <c r="G8" s="139" t="str">
        <f>CONCATENATE("The measured ",C9," values are:")</f>
        <v>The measured ethanol values are:</v>
      </c>
      <c r="H8" s="140"/>
      <c r="I8" s="140"/>
      <c r="M8" s="64"/>
      <c r="N8" s="134" t="s">
        <v>97</v>
      </c>
      <c r="O8" s="134"/>
      <c r="P8" s="134"/>
      <c r="Q8" s="40"/>
    </row>
    <row r="9" spans="2:17" ht="15" customHeight="1" x14ac:dyDescent="0.55000000000000004">
      <c r="B9" s="72" t="s">
        <v>93</v>
      </c>
      <c r="C9" s="82" t="s">
        <v>5</v>
      </c>
      <c r="F9" s="141"/>
      <c r="G9" s="142" t="str">
        <f>IF(C11="","",IF(C11=0,"0.0000  g/dl",CONCATENATE(TEXT(C11,"0.0000"),"  g/dl",IF(AND(SUM(J$11:J$14)=0,D67&gt;$D$76),CONCATENATE("  (&gt;",$D$76*100,"% deviation from the average)"),""),IF(C11*10000-INT(C11*10000)&gt;0.0001,"    (THIS VALUE CONTAINS MORE DECIMAL PLACES THAN DISPLAYED)",""))))</f>
        <v/>
      </c>
      <c r="H9" s="143"/>
      <c r="I9" s="143"/>
      <c r="M9" s="64"/>
      <c r="N9" s="105"/>
      <c r="O9" s="89"/>
      <c r="P9" s="106"/>
      <c r="Q9" s="40"/>
    </row>
    <row r="10" spans="2:17" ht="15" customHeight="1" x14ac:dyDescent="0.55000000000000004">
      <c r="B10" s="72"/>
      <c r="C10" s="73"/>
      <c r="D10" s="69"/>
      <c r="F10" s="141"/>
      <c r="G10" s="142" t="str">
        <f>IF(C12="","",IF(C12=0,"0.0000  g/dl",CONCATENATE(TEXT(C12,"0.0000"),"  g/dl",IF(AND(SUM(J$11:J$14)=0,D68&gt;$D$76),CONCATENATE("  (&gt;",$D$76*100,"% deviation from the average)"),""),IF(C12*10000-INT(C12*10000)&gt;0.0001,"    (THIS VALUE CONTAINS MORE DECIMAL PLACES THAN DISPLAYED)",""))))</f>
        <v/>
      </c>
      <c r="H10" s="143"/>
      <c r="I10" s="143"/>
      <c r="J10" s="38" t="s">
        <v>39</v>
      </c>
      <c r="K10" s="43" t="s">
        <v>75</v>
      </c>
      <c r="L10" s="43"/>
      <c r="M10" s="64"/>
      <c r="N10" s="7"/>
      <c r="O10" s="89" t="str">
        <f>"Item "&amp;C5&amp;":"</f>
        <v>Item :</v>
      </c>
      <c r="P10" s="89"/>
      <c r="Q10" s="40"/>
    </row>
    <row r="11" spans="2:17" ht="15" customHeight="1" x14ac:dyDescent="0.55000000000000004">
      <c r="B11" s="74" t="s">
        <v>74</v>
      </c>
      <c r="C11" s="84"/>
      <c r="D11" s="2" t="str">
        <f>IF(LEN(C11)&gt;6,"re-enter",IF(C11&gt;0.5,"HI cal",""))</f>
        <v/>
      </c>
      <c r="F11" s="141"/>
      <c r="G11" s="142" t="str">
        <f>IF(C13="","",IF(C13=0,"0.0000  g/dl",CONCATENATE(TEXT(C13,"0.0000"),"  g/dl",IF(AND(SUM(J$11:J$14)=0,D69&gt;$D$76),CONCATENATE("  (&gt;",$D$76*100,"% deviation from the average)"),""),IF(C13*10000-INT(C13*10000)&gt;0.0001,"    (THIS VALUE CONTAINS MORE DECIMAL PLACES THAN DISPLAYED)",""))))</f>
        <v/>
      </c>
      <c r="H11" s="143"/>
      <c r="I11" s="143"/>
      <c r="J11" s="54">
        <f>IF(C11="",0,IF(C11&lt;0.01,1,0))</f>
        <v>0</v>
      </c>
      <c r="K11" s="43">
        <f>IF(C11&lt;&gt;"",1,0)</f>
        <v>0</v>
      </c>
      <c r="L11" s="43"/>
      <c r="M11" s="64"/>
      <c r="N11" s="88"/>
      <c r="O11" s="91"/>
      <c r="P11" s="151" t="str">
        <f>CONCATENATE(IF(B90="","",B90&amp;CHAR(10)&amp;CHAR(10)),IF(B23="","","- "&amp;B23))</f>
        <v/>
      </c>
      <c r="Q11" s="40"/>
    </row>
    <row r="12" spans="2:17" ht="15" customHeight="1" x14ac:dyDescent="0.55000000000000004">
      <c r="B12" s="72"/>
      <c r="C12" s="84"/>
      <c r="D12" s="2" t="str">
        <f>IF(LEN(C12)&gt;6,"re-enter",IF(C12&gt;0.5,"HI cal",""))</f>
        <v/>
      </c>
      <c r="F12" s="141"/>
      <c r="G12" s="142" t="str">
        <f>IF(C14="","",IF(C14=0,"0.0000  g/dl",CONCATENATE(TEXT(C14,"0.0000"),"  g/dl",IF(AND(SUM(J$11:J$14)=0,D70&gt;$D$76),CONCATENATE("  (&gt;",$D$76*100,"% deviation from the average)"),""),IF(C14*10000-INT(C14*10000)&gt;0.0001,"    (THIS VALUE CONTAINS MORE DECIMAL PLACES THAN DISPLAYED)",""))))</f>
        <v/>
      </c>
      <c r="H12" s="143"/>
      <c r="I12" s="143"/>
      <c r="J12" s="54">
        <f>IF(C12="",0,IF(C12&lt;0.01,1,0))</f>
        <v>0</v>
      </c>
      <c r="K12" s="43">
        <f>IF(C12&lt;&gt;"",1,0)</f>
        <v>0</v>
      </c>
      <c r="L12" s="43"/>
      <c r="M12" s="64"/>
      <c r="N12" s="88"/>
      <c r="O12" s="88"/>
      <c r="P12" s="151"/>
      <c r="Q12" s="40"/>
    </row>
    <row r="13" spans="2:17" ht="15" customHeight="1" x14ac:dyDescent="0.55000000000000004">
      <c r="B13" s="72"/>
      <c r="C13" s="84"/>
      <c r="D13" s="2" t="str">
        <f>IF(LEN(C13)&gt;6,"re-enter",IF(C13&gt;0.5,"HI cal",""))</f>
        <v/>
      </c>
      <c r="F13" s="141"/>
      <c r="G13" s="139" t="str">
        <f>IF(MIN(C11:C14)&lt;0.01,"",CONCATENATE("The average of the four values is  ",TEXT(D72,"0.000000")," g/dl."))</f>
        <v/>
      </c>
      <c r="H13" s="140"/>
      <c r="I13" s="140"/>
      <c r="J13" s="54">
        <f>IF(C13="",0,IF(C13&lt;0.01,1,0))</f>
        <v>0</v>
      </c>
      <c r="K13" s="43">
        <f>IF(C13&lt;&gt;"",1,0)</f>
        <v>0</v>
      </c>
      <c r="L13" s="43"/>
      <c r="M13" s="64"/>
      <c r="N13" s="88"/>
      <c r="O13" s="88"/>
      <c r="P13" s="151"/>
      <c r="Q13" s="40"/>
    </row>
    <row r="14" spans="2:17" ht="15" customHeight="1" thickBot="1" x14ac:dyDescent="0.6">
      <c r="B14" s="75"/>
      <c r="C14" s="85"/>
      <c r="D14" s="2" t="str">
        <f>IF(LEN(C14)&gt;6,"re-enter",IF(C14&gt;0.5,"HI cal",""))</f>
        <v/>
      </c>
      <c r="F14" s="141"/>
      <c r="G14" s="144" t="str">
        <f>IF(MIN(C11:C14)&lt;0.01,"",CONCATENATE("The ",D76*100,"% uncertainty is +/- ", TEXT(D77,"0.0000000"), " g/dl, at a 99.73 % level of confidence (k=3)."))</f>
        <v/>
      </c>
      <c r="H14" s="145"/>
      <c r="I14" s="145"/>
      <c r="J14" s="54">
        <f>IF(C14="",0,IF(C14&lt;0.01,1,0))</f>
        <v>0</v>
      </c>
      <c r="K14" s="43">
        <f>IF(C14&lt;&gt;"",1,0)</f>
        <v>0</v>
      </c>
      <c r="L14" s="43"/>
      <c r="M14" s="64"/>
      <c r="N14" s="88"/>
      <c r="O14" s="88"/>
      <c r="P14" s="151"/>
      <c r="Q14" s="40"/>
    </row>
    <row r="15" spans="2:17" x14ac:dyDescent="0.55000000000000004">
      <c r="B15" s="117"/>
      <c r="F15" s="141"/>
      <c r="G15" s="146" t="str">
        <f>IF(OR(MIN(C11:C14)&lt;0.01,SUM(K11:K14)&lt;&gt;4),"",IF(AND(MAX(D67:D70)&gt;D76,M30=""),"",IF(AND(MAX(D67:D70)&gt;D76,M30&lt;&gt;""),"The lowest value was used for reporting.",CONCATENATE("The ",IF(C8="serum","serum converted, ",""),"truncated average for reporting is ",IF(C8="serum",TEXT(F74,"0.00"),TEXT(D74,"0.00")),"  g/dl."))))</f>
        <v/>
      </c>
      <c r="H15" s="147"/>
      <c r="I15" s="147"/>
      <c r="J15" s="54"/>
      <c r="M15" s="64"/>
      <c r="N15" s="88"/>
      <c r="O15" s="91"/>
      <c r="P15" s="151"/>
      <c r="Q15" s="40"/>
    </row>
    <row r="16" spans="2:17" x14ac:dyDescent="0.55000000000000004">
      <c r="B16" s="117"/>
      <c r="C16" s="70" t="str">
        <f>IF(AND(C9&lt;&gt;"acetone",C17="x",SUM(K11:K14)&gt;0,SUM(J11:J14)=0),"'No alcohol' selected below conflicts with entered results!","")</f>
        <v/>
      </c>
      <c r="F16" s="141"/>
      <c r="G16" s="144" t="str">
        <f>IF(C8="serum",CONCATENATE("The serum to whole blood conversion calculation is:  ",TEXT(D72,"0.000000")," g/dl / 1.18 = ",TEXT(F72,"0.000000")," g/dl."),"")</f>
        <v/>
      </c>
      <c r="H16" s="145"/>
      <c r="I16" s="145"/>
      <c r="J16" s="54"/>
      <c r="M16" s="64"/>
      <c r="N16" s="88"/>
      <c r="O16" s="7"/>
      <c r="P16" s="151"/>
      <c r="Q16" s="40"/>
    </row>
    <row r="17" spans="2:17" x14ac:dyDescent="0.55000000000000004">
      <c r="B17" s="68" t="s">
        <v>42</v>
      </c>
      <c r="C17" s="86"/>
      <c r="D17" s="60" t="s">
        <v>43</v>
      </c>
      <c r="F17" s="98"/>
      <c r="M17" s="64"/>
      <c r="N17" s="7"/>
      <c r="O17" s="7"/>
      <c r="P17" s="151"/>
      <c r="Q17" s="40"/>
    </row>
    <row r="18" spans="2:17" x14ac:dyDescent="0.55000000000000004">
      <c r="M18" s="64"/>
      <c r="N18" s="7"/>
      <c r="O18" s="123"/>
      <c r="P18" s="151"/>
      <c r="Q18" s="40"/>
    </row>
    <row r="19" spans="2:17" x14ac:dyDescent="0.55000000000000004">
      <c r="B19" s="59" t="s">
        <v>85</v>
      </c>
      <c r="C19" s="38" t="str">
        <f>IFERROR(IF(B20="","",IF(VLOOKUP(B20,othervolid,1)=B20,"","+")),"+")</f>
        <v/>
      </c>
      <c r="E19" s="148" t="s">
        <v>82</v>
      </c>
      <c r="F19" s="148"/>
      <c r="G19" s="148"/>
      <c r="H19" s="148"/>
      <c r="I19" s="38" t="str">
        <f>IFERROR(IF(E20="","",IF(VLOOKUP(E20,othervolid,1)=E20,"","+")),"+")</f>
        <v/>
      </c>
      <c r="M19" s="64"/>
      <c r="N19" s="7"/>
      <c r="O19" s="7"/>
      <c r="P19" s="151"/>
      <c r="Q19" s="40"/>
    </row>
    <row r="20" spans="2:17" ht="15" customHeight="1" x14ac:dyDescent="0.55000000000000004">
      <c r="B20" s="158"/>
      <c r="C20" s="158"/>
      <c r="E20" s="171"/>
      <c r="F20" s="172"/>
      <c r="G20" s="172"/>
      <c r="H20" s="173"/>
      <c r="M20" s="64"/>
      <c r="N20" s="88"/>
      <c r="O20" s="7"/>
      <c r="P20" s="151"/>
      <c r="Q20" s="40"/>
    </row>
    <row r="21" spans="2:17" x14ac:dyDescent="0.55000000000000004">
      <c r="D21" s="99" t="str">
        <f>IF(AND(B20=E20,B20&lt;&gt;""),"The two entries above conflict with eachother!","")</f>
        <v/>
      </c>
      <c r="M21" s="64"/>
      <c r="N21" s="88"/>
      <c r="O21" s="7"/>
      <c r="P21" s="151"/>
      <c r="Q21" s="40"/>
    </row>
    <row r="22" spans="2:17" ht="15" customHeight="1" x14ac:dyDescent="0.55000000000000004">
      <c r="B22" s="38" t="s">
        <v>101</v>
      </c>
      <c r="E22" s="38" t="str">
        <f>IFERROR(IF(B23="","",IF(VLOOKUP(B23,statements_alpha,1)=B23,"","+")),"+")</f>
        <v/>
      </c>
      <c r="F22" s="39"/>
      <c r="G22" s="58"/>
      <c r="H22" s="58"/>
      <c r="I22" s="58"/>
      <c r="M22" s="64"/>
      <c r="N22" s="7"/>
      <c r="O22" s="7"/>
      <c r="P22" s="151"/>
      <c r="Q22" s="40"/>
    </row>
    <row r="23" spans="2:17" ht="15" customHeight="1" x14ac:dyDescent="0.55000000000000004">
      <c r="B23" s="152"/>
      <c r="C23" s="153"/>
      <c r="D23" s="153"/>
      <c r="E23" s="153"/>
      <c r="F23" s="153"/>
      <c r="G23" s="153"/>
      <c r="H23" s="153"/>
      <c r="I23" s="154"/>
      <c r="M23" s="64"/>
      <c r="N23" s="149" t="s">
        <v>98</v>
      </c>
      <c r="O23" s="134"/>
      <c r="P23" s="150"/>
      <c r="Q23" s="40"/>
    </row>
    <row r="24" spans="2:17" x14ac:dyDescent="0.55000000000000004">
      <c r="B24" s="155"/>
      <c r="C24" s="156"/>
      <c r="D24" s="156"/>
      <c r="E24" s="156"/>
      <c r="F24" s="156"/>
      <c r="G24" s="156"/>
      <c r="H24" s="156"/>
      <c r="I24" s="157"/>
      <c r="M24" s="64"/>
      <c r="N24" s="107"/>
      <c r="O24" s="108"/>
      <c r="P24" s="109"/>
      <c r="Q24" s="40"/>
    </row>
    <row r="25" spans="2:17" x14ac:dyDescent="0.55000000000000004">
      <c r="F25" s="7"/>
      <c r="G25" s="58"/>
      <c r="H25" s="58"/>
      <c r="I25" s="58"/>
      <c r="M25" s="64"/>
      <c r="N25" s="7"/>
      <c r="O25" s="177" t="str">
        <f>IF(B27="","",RIGHT(B27,LEN(B27)-48))</f>
        <v/>
      </c>
      <c r="P25" s="177"/>
      <c r="Q25" s="40"/>
    </row>
    <row r="26" spans="2:17" ht="15" customHeight="1" x14ac:dyDescent="0.55000000000000004">
      <c r="B26" s="111" t="s">
        <v>102</v>
      </c>
      <c r="C26" s="38" t="str">
        <f>IFERROR(IF(B27="","",IF(VLOOKUP(B27,dispositions_alpha,1)=B27,"","+")),"+")</f>
        <v/>
      </c>
      <c r="M26" s="64"/>
      <c r="N26" s="7"/>
      <c r="O26" s="177"/>
      <c r="P26" s="177"/>
      <c r="Q26" s="40"/>
    </row>
    <row r="27" spans="2:17" x14ac:dyDescent="0.55000000000000004">
      <c r="B27" s="168"/>
      <c r="C27" s="169"/>
      <c r="D27" s="169"/>
      <c r="E27" s="169"/>
      <c r="F27" s="169"/>
      <c r="G27" s="169"/>
      <c r="H27" s="169"/>
      <c r="I27" s="170"/>
      <c r="M27" s="64"/>
      <c r="N27" s="7"/>
      <c r="O27" s="7"/>
      <c r="P27" s="7"/>
      <c r="Q27" s="40"/>
    </row>
    <row r="28" spans="2:17" x14ac:dyDescent="0.55000000000000004">
      <c r="M28" s="64"/>
      <c r="N28" s="176" t="s">
        <v>99</v>
      </c>
      <c r="O28" s="176"/>
      <c r="P28" s="176"/>
      <c r="Q28" s="40"/>
    </row>
    <row r="29" spans="2:17" ht="15" customHeight="1" x14ac:dyDescent="0.55000000000000004">
      <c r="B29" s="42" t="s">
        <v>28</v>
      </c>
      <c r="C29" s="102"/>
      <c r="D29" s="102"/>
      <c r="E29" s="102"/>
      <c r="F29" s="102"/>
      <c r="G29" s="102"/>
      <c r="H29" s="102"/>
      <c r="I29" s="102"/>
      <c r="N29" s="79"/>
      <c r="O29" s="79"/>
      <c r="P29" s="79"/>
    </row>
    <row r="30" spans="2:17" x14ac:dyDescent="0.55000000000000004">
      <c r="B30" s="179"/>
      <c r="C30" s="180"/>
      <c r="D30" s="180"/>
      <c r="E30" s="180"/>
      <c r="F30" s="180"/>
      <c r="G30" s="180"/>
      <c r="H30" s="180"/>
      <c r="I30" s="181"/>
      <c r="M30" s="130"/>
      <c r="N30" s="178" t="str">
        <f>IF(AND(MAX(D67:D70)&gt;D76,SUM(K11:K14)=4),"&lt;- If this is a second set of values for the case, and both sets have an unacceptable deviation from the mean, enter the lowest value in the cell to the left (gm/dL).","")</f>
        <v/>
      </c>
      <c r="O30" s="178"/>
      <c r="P30" s="178"/>
    </row>
    <row r="31" spans="2:17" ht="15" customHeight="1" x14ac:dyDescent="0.55000000000000004">
      <c r="B31" s="182"/>
      <c r="C31" s="183"/>
      <c r="D31" s="183"/>
      <c r="E31" s="183"/>
      <c r="F31" s="183"/>
      <c r="G31" s="183"/>
      <c r="H31" s="183"/>
      <c r="I31" s="184"/>
      <c r="N31" s="178"/>
      <c r="O31" s="178"/>
      <c r="P31" s="178"/>
    </row>
    <row r="32" spans="2:17" x14ac:dyDescent="0.55000000000000004">
      <c r="B32" s="182"/>
      <c r="C32" s="183"/>
      <c r="D32" s="183"/>
      <c r="E32" s="183"/>
      <c r="F32" s="183"/>
      <c r="G32" s="183"/>
      <c r="H32" s="183"/>
      <c r="I32" s="184"/>
      <c r="M32" s="5"/>
    </row>
    <row r="33" spans="2:9" x14ac:dyDescent="0.55000000000000004">
      <c r="B33" s="182"/>
      <c r="C33" s="183"/>
      <c r="D33" s="183"/>
      <c r="E33" s="183"/>
      <c r="F33" s="183"/>
      <c r="G33" s="183"/>
      <c r="H33" s="183"/>
      <c r="I33" s="184"/>
    </row>
    <row r="34" spans="2:9" x14ac:dyDescent="0.55000000000000004">
      <c r="B34" s="182"/>
      <c r="C34" s="183"/>
      <c r="D34" s="183"/>
      <c r="E34" s="183"/>
      <c r="F34" s="183"/>
      <c r="G34" s="183"/>
      <c r="H34" s="183"/>
      <c r="I34" s="184"/>
    </row>
    <row r="35" spans="2:9" x14ac:dyDescent="0.55000000000000004">
      <c r="B35" s="182"/>
      <c r="C35" s="183"/>
      <c r="D35" s="183"/>
      <c r="E35" s="183"/>
      <c r="F35" s="183"/>
      <c r="G35" s="183"/>
      <c r="H35" s="183"/>
      <c r="I35" s="184"/>
    </row>
    <row r="36" spans="2:9" x14ac:dyDescent="0.55000000000000004">
      <c r="B36" s="182"/>
      <c r="C36" s="183"/>
      <c r="D36" s="183"/>
      <c r="E36" s="183"/>
      <c r="F36" s="183"/>
      <c r="G36" s="183"/>
      <c r="H36" s="183"/>
      <c r="I36" s="184"/>
    </row>
    <row r="37" spans="2:9" x14ac:dyDescent="0.55000000000000004">
      <c r="B37" s="182"/>
      <c r="C37" s="183"/>
      <c r="D37" s="183"/>
      <c r="E37" s="183"/>
      <c r="F37" s="183"/>
      <c r="G37" s="183"/>
      <c r="H37" s="183"/>
      <c r="I37" s="184"/>
    </row>
    <row r="38" spans="2:9" x14ac:dyDescent="0.55000000000000004">
      <c r="B38" s="185"/>
      <c r="C38" s="186"/>
      <c r="D38" s="186"/>
      <c r="E38" s="186"/>
      <c r="F38" s="186"/>
      <c r="G38" s="186"/>
      <c r="H38" s="186"/>
      <c r="I38" s="187"/>
    </row>
    <row r="40" spans="2:9" x14ac:dyDescent="0.55000000000000004">
      <c r="B40" s="7" t="s">
        <v>103</v>
      </c>
    </row>
    <row r="41" spans="2:9" ht="15" customHeight="1" x14ac:dyDescent="0.55000000000000004">
      <c r="B41" s="159" t="str">
        <f>CONCATENATE(IF(B90="","",B90&amp;CHAR(10)&amp;CHAR(10)),IF(B23="","","- "&amp;B23&amp;CHAR(10)&amp;CHAR(10)))</f>
        <v/>
      </c>
      <c r="C41" s="160"/>
      <c r="D41" s="160"/>
      <c r="E41" s="160"/>
      <c r="F41" s="160"/>
      <c r="G41" s="160"/>
      <c r="H41" s="160"/>
      <c r="I41" s="161"/>
    </row>
    <row r="42" spans="2:9" x14ac:dyDescent="0.55000000000000004">
      <c r="B42" s="162"/>
      <c r="C42" s="163"/>
      <c r="D42" s="163"/>
      <c r="E42" s="163"/>
      <c r="F42" s="163"/>
      <c r="G42" s="163"/>
      <c r="H42" s="163"/>
      <c r="I42" s="164"/>
    </row>
    <row r="43" spans="2:9" x14ac:dyDescent="0.55000000000000004">
      <c r="B43" s="162"/>
      <c r="C43" s="163"/>
      <c r="D43" s="163"/>
      <c r="E43" s="163"/>
      <c r="F43" s="163"/>
      <c r="G43" s="163"/>
      <c r="H43" s="163"/>
      <c r="I43" s="164"/>
    </row>
    <row r="44" spans="2:9" x14ac:dyDescent="0.55000000000000004">
      <c r="B44" s="162"/>
      <c r="C44" s="163"/>
      <c r="D44" s="163"/>
      <c r="E44" s="163"/>
      <c r="F44" s="163"/>
      <c r="G44" s="163"/>
      <c r="H44" s="163"/>
      <c r="I44" s="164"/>
    </row>
    <row r="45" spans="2:9" x14ac:dyDescent="0.55000000000000004">
      <c r="B45" s="162"/>
      <c r="C45" s="163"/>
      <c r="D45" s="163"/>
      <c r="E45" s="163"/>
      <c r="F45" s="163"/>
      <c r="G45" s="163"/>
      <c r="H45" s="163"/>
      <c r="I45" s="164"/>
    </row>
    <row r="46" spans="2:9" x14ac:dyDescent="0.55000000000000004">
      <c r="B46" s="162"/>
      <c r="C46" s="163"/>
      <c r="D46" s="163"/>
      <c r="E46" s="163"/>
      <c r="F46" s="163"/>
      <c r="G46" s="163"/>
      <c r="H46" s="163"/>
      <c r="I46" s="164"/>
    </row>
    <row r="47" spans="2:9" x14ac:dyDescent="0.55000000000000004">
      <c r="B47" s="162"/>
      <c r="C47" s="163"/>
      <c r="D47" s="163"/>
      <c r="E47" s="163"/>
      <c r="F47" s="163"/>
      <c r="G47" s="163"/>
      <c r="H47" s="163"/>
      <c r="I47" s="164"/>
    </row>
    <row r="48" spans="2:9" x14ac:dyDescent="0.55000000000000004">
      <c r="B48" s="162"/>
      <c r="C48" s="163"/>
      <c r="D48" s="163"/>
      <c r="E48" s="163"/>
      <c r="F48" s="163"/>
      <c r="G48" s="163"/>
      <c r="H48" s="163"/>
      <c r="I48" s="164"/>
    </row>
    <row r="49" spans="2:12" x14ac:dyDescent="0.55000000000000004">
      <c r="B49" s="162"/>
      <c r="C49" s="163"/>
      <c r="D49" s="163"/>
      <c r="E49" s="163"/>
      <c r="F49" s="163"/>
      <c r="G49" s="163"/>
      <c r="H49" s="163"/>
      <c r="I49" s="164"/>
    </row>
    <row r="50" spans="2:12" x14ac:dyDescent="0.55000000000000004">
      <c r="B50" s="162"/>
      <c r="C50" s="163"/>
      <c r="D50" s="163"/>
      <c r="E50" s="163"/>
      <c r="F50" s="163"/>
      <c r="G50" s="163"/>
      <c r="H50" s="163"/>
      <c r="I50" s="164"/>
    </row>
    <row r="51" spans="2:12" x14ac:dyDescent="0.55000000000000004">
      <c r="B51" s="162"/>
      <c r="C51" s="163"/>
      <c r="D51" s="163"/>
      <c r="E51" s="163"/>
      <c r="F51" s="163"/>
      <c r="G51" s="163"/>
      <c r="H51" s="163"/>
      <c r="I51" s="164"/>
    </row>
    <row r="52" spans="2:12" x14ac:dyDescent="0.55000000000000004">
      <c r="B52" s="162"/>
      <c r="C52" s="163"/>
      <c r="D52" s="163"/>
      <c r="E52" s="163"/>
      <c r="F52" s="163"/>
      <c r="G52" s="163"/>
      <c r="H52" s="163"/>
      <c r="I52" s="164"/>
    </row>
    <row r="53" spans="2:12" x14ac:dyDescent="0.55000000000000004">
      <c r="B53" s="162"/>
      <c r="C53" s="163"/>
      <c r="D53" s="163"/>
      <c r="E53" s="163"/>
      <c r="F53" s="163"/>
      <c r="G53" s="163"/>
      <c r="H53" s="163"/>
      <c r="I53" s="164"/>
    </row>
    <row r="54" spans="2:12" x14ac:dyDescent="0.55000000000000004">
      <c r="B54" s="162"/>
      <c r="C54" s="163"/>
      <c r="D54" s="163"/>
      <c r="E54" s="163"/>
      <c r="F54" s="163"/>
      <c r="G54" s="163"/>
      <c r="H54" s="163"/>
      <c r="I54" s="164"/>
    </row>
    <row r="55" spans="2:12" x14ac:dyDescent="0.55000000000000004">
      <c r="B55" s="165"/>
      <c r="C55" s="166"/>
      <c r="D55" s="166"/>
      <c r="E55" s="166"/>
      <c r="F55" s="166"/>
      <c r="G55" s="166"/>
      <c r="H55" s="166"/>
      <c r="I55" s="167"/>
    </row>
    <row r="56" spans="2:12" x14ac:dyDescent="0.55000000000000004">
      <c r="B56" s="103"/>
      <c r="C56" s="103"/>
      <c r="D56" s="103"/>
      <c r="E56" s="103"/>
      <c r="F56" s="103"/>
      <c r="G56" s="103"/>
      <c r="H56" s="103"/>
      <c r="I56" s="103"/>
    </row>
    <row r="57" spans="2:12" x14ac:dyDescent="0.55000000000000004">
      <c r="B57" s="104" t="s">
        <v>112</v>
      </c>
      <c r="C57" s="103"/>
      <c r="D57" s="103"/>
      <c r="E57" s="103"/>
      <c r="F57" s="103"/>
      <c r="G57" s="103"/>
      <c r="H57" s="103"/>
      <c r="I57" s="103"/>
    </row>
    <row r="59" spans="2:12" x14ac:dyDescent="0.55000000000000004">
      <c r="B59" s="42" t="str">
        <f>'1'!B59</f>
        <v>Form template approved by Toxicology Technical Leader Wayne Lewallen on 11/14/2019.</v>
      </c>
    </row>
    <row r="60" spans="2:12" x14ac:dyDescent="0.55000000000000004">
      <c r="B60" s="42"/>
    </row>
    <row r="61" spans="2:12" x14ac:dyDescent="0.55000000000000004">
      <c r="B61" s="42"/>
      <c r="L61" s="119"/>
    </row>
    <row r="62" spans="2:12" x14ac:dyDescent="0.55000000000000004">
      <c r="B62" s="42"/>
      <c r="I62" s="8"/>
      <c r="L62" s="119" t="s">
        <v>118</v>
      </c>
    </row>
    <row r="63" spans="2:12" x14ac:dyDescent="0.55000000000000004">
      <c r="I63" s="131"/>
    </row>
    <row r="64" spans="2:12" x14ac:dyDescent="0.55000000000000004">
      <c r="I64" s="7"/>
    </row>
    <row r="65" spans="1:7" hidden="1" x14ac:dyDescent="0.55000000000000004">
      <c r="B65" s="44" t="s">
        <v>29</v>
      </c>
    </row>
    <row r="66" spans="1:7" hidden="1" x14ac:dyDescent="0.55000000000000004">
      <c r="B66" s="21" t="s">
        <v>41</v>
      </c>
      <c r="C66" s="46" t="s">
        <v>3</v>
      </c>
      <c r="D66" s="45"/>
    </row>
    <row r="67" spans="1:7" hidden="1" x14ac:dyDescent="0.55000000000000004">
      <c r="B67" s="47">
        <f>C11</f>
        <v>0</v>
      </c>
      <c r="C67" s="9" t="e">
        <f>ABS(C11-D$72)</f>
        <v>#DIV/0!</v>
      </c>
      <c r="D67" s="16" t="str">
        <f>IFERROR(C67/$D$72,"")</f>
        <v/>
      </c>
    </row>
    <row r="68" spans="1:7" hidden="1" x14ac:dyDescent="0.55000000000000004">
      <c r="B68" s="47">
        <f>C12</f>
        <v>0</v>
      </c>
      <c r="C68" s="10" t="e">
        <f>ABS(C12-D$72)</f>
        <v>#DIV/0!</v>
      </c>
      <c r="D68" s="16" t="str">
        <f t="shared" ref="D68:D70" si="0">IFERROR(C68/$D$72,"")</f>
        <v/>
      </c>
    </row>
    <row r="69" spans="1:7" hidden="1" x14ac:dyDescent="0.55000000000000004">
      <c r="B69" s="47">
        <f>C13</f>
        <v>0</v>
      </c>
      <c r="C69" s="10" t="e">
        <f>ABS(C13-D$72)</f>
        <v>#DIV/0!</v>
      </c>
      <c r="D69" s="16" t="str">
        <f t="shared" si="0"/>
        <v/>
      </c>
    </row>
    <row r="70" spans="1:7" hidden="1" x14ac:dyDescent="0.55000000000000004">
      <c r="B70" s="47">
        <f>C14</f>
        <v>0</v>
      </c>
      <c r="C70" s="10" t="e">
        <f>ABS(C14-D$72)</f>
        <v>#DIV/0!</v>
      </c>
      <c r="D70" s="16" t="str">
        <f t="shared" si="0"/>
        <v/>
      </c>
    </row>
    <row r="71" spans="1:7" hidden="1" x14ac:dyDescent="0.55000000000000004">
      <c r="F71" s="38" t="s">
        <v>77</v>
      </c>
    </row>
    <row r="72" spans="1:7" hidden="1" x14ac:dyDescent="0.55000000000000004">
      <c r="C72" s="38" t="s">
        <v>0</v>
      </c>
      <c r="D72" s="6" t="e">
        <f>AVERAGE(C11:C14)</f>
        <v>#DIV/0!</v>
      </c>
      <c r="E72" s="38" t="s">
        <v>10</v>
      </c>
      <c r="F72" s="37" t="e">
        <f>D72/1.18</f>
        <v>#DIV/0!</v>
      </c>
      <c r="G72" s="38" t="s">
        <v>10</v>
      </c>
    </row>
    <row r="73" spans="1:7" hidden="1" x14ac:dyDescent="0.55000000000000004">
      <c r="C73" s="55" t="s">
        <v>4</v>
      </c>
      <c r="D73" s="3" t="e">
        <f>TEXT(INT(D72*100)/100,"0.00")</f>
        <v>#DIV/0!</v>
      </c>
      <c r="E73" s="38" t="s">
        <v>10</v>
      </c>
      <c r="F73" s="3" t="e">
        <f>TEXT(INT(F72*100)/100,"0.00")</f>
        <v>#DIV/0!</v>
      </c>
      <c r="G73" s="38" t="s">
        <v>10</v>
      </c>
    </row>
    <row r="74" spans="1:7" hidden="1" x14ac:dyDescent="0.55000000000000004">
      <c r="C74" s="8" t="s">
        <v>1</v>
      </c>
      <c r="D74" s="4" t="str">
        <f>IF(MIN(C11:C14)&lt;0.01,"0.00",D73)</f>
        <v>0.00</v>
      </c>
      <c r="E74" s="38" t="s">
        <v>10</v>
      </c>
      <c r="F74" s="4" t="str">
        <f>IF(MIN(C11:C14)&lt;0.01,"0.00",F73)</f>
        <v>0.00</v>
      </c>
      <c r="G74" s="38" t="s">
        <v>10</v>
      </c>
    </row>
    <row r="75" spans="1:7" hidden="1" x14ac:dyDescent="0.55000000000000004"/>
    <row r="76" spans="1:7" hidden="1" x14ac:dyDescent="0.55000000000000004">
      <c r="C76" s="174" t="s">
        <v>2</v>
      </c>
      <c r="D76" s="56">
        <f>VLOOKUP(C9,Ranges!G9:H12,2)</f>
        <v>0.04</v>
      </c>
    </row>
    <row r="77" spans="1:7" hidden="1" x14ac:dyDescent="0.55000000000000004">
      <c r="B77" s="58"/>
      <c r="C77" s="175"/>
      <c r="D77" s="57" t="e">
        <f>D76*D72</f>
        <v>#DIV/0!</v>
      </c>
      <c r="F77" s="1"/>
    </row>
    <row r="78" spans="1:7" hidden="1" x14ac:dyDescent="0.55000000000000004">
      <c r="B78" s="58"/>
      <c r="C78" s="65"/>
      <c r="D78" s="66"/>
      <c r="F78" s="1"/>
    </row>
    <row r="79" spans="1:7" hidden="1" x14ac:dyDescent="0.55000000000000004">
      <c r="B79" s="11" t="s">
        <v>76</v>
      </c>
      <c r="C79" s="11"/>
    </row>
    <row r="80" spans="1:7" hidden="1" x14ac:dyDescent="0.55000000000000004">
      <c r="A80" s="64"/>
      <c r="B80" s="38" t="s">
        <v>78</v>
      </c>
      <c r="C80" s="63" t="str">
        <f>IF(OR(SUM(J11:J14)&gt;0,MAX(D67:D70)&gt;D76,C8="serum"),"",IF(D74="0.00","",CONCATENATE("The measured ",C8," acetone concentration is ",TEXT(TRUNC(D72,3),"0.000")," +/- ",IF(INT(D72*D76*10000)&lt;5,"0.001",TEXT(D72*D76,"0.000"))," grams per 100 milliliters, at a coverage probability of 99.7%.  ",CHAR(10),CHAR(10))))</f>
        <v/>
      </c>
    </row>
    <row r="81" spans="1:9" hidden="1" x14ac:dyDescent="0.55000000000000004">
      <c r="A81" s="64"/>
      <c r="B81" s="38" t="s">
        <v>79</v>
      </c>
      <c r="C81" s="63" t="str">
        <f>CONCATENATE("The ",C8," alcohol concentration is 0.00 grams of alcohol per 100 milliliters, as defined by NCGS 20-4.01 (1b).  ",IF(AND(B20="",E20="",C9&lt;&gt;"acetone"),C86,CHAR(10)&amp;CHAR(10)))</f>
        <v>The blood alcohol concentration is 0.00 grams of alcohol per 100 milliliters, as defined by NCGS 20-4.01 (1b).    (Analysis performed using HS-GC.)</v>
      </c>
    </row>
    <row r="82" spans="1:9" hidden="1" x14ac:dyDescent="0.55000000000000004">
      <c r="A82" s="64"/>
      <c r="B82" s="38" t="s">
        <v>80</v>
      </c>
      <c r="C82" s="63" t="str">
        <f>IFERROR(IF(AND(SUM(J11:J14)=0,MAX(D67:D70)&gt;D76),"",IF(C8="serum",CONCATENATE("The blood ",C9," concentration is ",TEXT(F74,"0.00")," grams of alcohol per 100 milliliters, as defined by NCGS 20-4.01 (1b).  The reported blood alcohol concentration is a calculated value resulting from a converted serum alcohol concentration.  The measured serum ",C9," concentration is ",TEXT(TRUNC(D72,3),"0.000")," +/- ",IF(INT(D72*D76*10000)&lt;5,"0.001",TEXT(D72*D76,"0.000"))," grams of alcohol per 100 milliliters, at a coverage probability of 99.7%.",IF(AND(B20="",E20=""),C86,CHAR(10)&amp;CHAR(10))),"")),"")</f>
        <v/>
      </c>
    </row>
    <row r="83" spans="1:9" hidden="1" x14ac:dyDescent="0.55000000000000004">
      <c r="A83" s="64"/>
      <c r="B83" s="38" t="s">
        <v>81</v>
      </c>
      <c r="C83" s="63" t="str">
        <f>IFERROR(IF(AND(SUM(J11:J14)=0,MAX(D67:D70)&gt;D76,SUM(K11:K14)=4,M30&lt;&gt;""),CONCATENATE("The ",C8," ",C9," concentration is ",TEXT(INT(M30*100)/100,"0.00")," grams of alcohol per 100 milliliters, as defined by NCGS 20-4.01 (1b)."),IF(AND(SUM(J11:J14)=0,MAX(D67:D70)&gt;D76),"",CONCATENATE("The ",C8," ",C9," concentration is ",TEXT(D74,"0.00")," grams of alcohol per 100 milliliters, as defined by NCGS 20-4.01 (1b).","  The measured ",C8," ",C9," concentration is ",TEXT(TRUNC(D72,3),"0.000")," +/- ",IF(INT(D72*D76*10000)&lt;5,"0.001",TEXT(D72*D76,"0.000"))," grams of alcohol per 100 milliliters, at a coverage probability of 99.7%.  ",IF(AND(B20="",E20=""),C86,CHAR(10)&amp;CHAR(10))))),"")</f>
        <v/>
      </c>
    </row>
    <row r="84" spans="1:9" hidden="1" x14ac:dyDescent="0.55000000000000004">
      <c r="A84" s="64"/>
      <c r="B84" s="38" t="s">
        <v>83</v>
      </c>
      <c r="C84" s="63" t="str">
        <f>CONCATENATE("Analysis confirmed the presence of the following substance: ",B20,".  ",CHAR(10),CHAR(10))</f>
        <v xml:space="preserve">Analysis confirmed the presence of the following substance: .  
</v>
      </c>
    </row>
    <row r="85" spans="1:9" hidden="1" x14ac:dyDescent="0.55000000000000004">
      <c r="A85" s="64"/>
      <c r="B85" s="67" t="s">
        <v>84</v>
      </c>
      <c r="C85" s="54" t="str">
        <f>CONCATENATE("Analysis did not confirm the presence of the following: ",E20,".  ",CHAR(10),CHAR(10))</f>
        <v xml:space="preserve">Analysis did not confirm the presence of the following: .  
</v>
      </c>
    </row>
    <row r="86" spans="1:9" hidden="1" x14ac:dyDescent="0.55000000000000004">
      <c r="A86" s="64"/>
      <c r="B86" s="78" t="s">
        <v>90</v>
      </c>
      <c r="C86" s="101" t="s">
        <v>111</v>
      </c>
    </row>
    <row r="87" spans="1:9" hidden="1" x14ac:dyDescent="0.55000000000000004"/>
    <row r="88" spans="1:9" hidden="1" x14ac:dyDescent="0.55000000000000004"/>
    <row r="89" spans="1:9" hidden="1" x14ac:dyDescent="0.55000000000000004">
      <c r="B89" s="38" t="s">
        <v>100</v>
      </c>
      <c r="E89" s="90"/>
    </row>
    <row r="90" spans="1:9" hidden="1" x14ac:dyDescent="0.55000000000000004">
      <c r="B90" s="159" t="str">
        <f>CONCATENATE(IF(AND(C8&lt;&gt;"serum",C9="acetone"),"- "&amp;C80,""),IF(OR(C17="x",AND(C9&lt;&gt;"acetone",SUM(J11:J14)&gt;0)),"- "&amp;C81,""),IF(AND(SUM(K11:K14)&gt;1,C8&lt;&gt;"serum",C9&lt;&gt;"acetone",C17&lt;&gt;"x",SUM(J11:J14)=0),"- "&amp;C83,""),IF(AND(C8="serum",C17&lt;&gt;"x",SUM(J11:J14)=0),"- "&amp;C82,""),IF(B20&lt;&gt;"","- "&amp;C84,""),IF(E20&lt;&gt;"","- "&amp;C85,""),IF(OR(B20&lt;&gt;"",E20&lt;&gt;"",AND(C9="acetone",C8&lt;&gt;"serum")),C86,""))</f>
        <v/>
      </c>
      <c r="C90" s="160"/>
      <c r="D90" s="160"/>
      <c r="E90" s="160"/>
      <c r="F90" s="160"/>
      <c r="G90" s="160"/>
      <c r="H90" s="160"/>
      <c r="I90" s="161"/>
    </row>
    <row r="91" spans="1:9" hidden="1" x14ac:dyDescent="0.55000000000000004">
      <c r="B91" s="162"/>
      <c r="C91" s="163"/>
      <c r="D91" s="163"/>
      <c r="E91" s="163"/>
      <c r="F91" s="163"/>
      <c r="G91" s="163"/>
      <c r="H91" s="163"/>
      <c r="I91" s="164"/>
    </row>
    <row r="92" spans="1:9" hidden="1" x14ac:dyDescent="0.55000000000000004">
      <c r="B92" s="162"/>
      <c r="C92" s="163"/>
      <c r="D92" s="163"/>
      <c r="E92" s="163"/>
      <c r="F92" s="163"/>
      <c r="G92" s="163"/>
      <c r="H92" s="163"/>
      <c r="I92" s="164"/>
    </row>
    <row r="93" spans="1:9" hidden="1" x14ac:dyDescent="0.55000000000000004">
      <c r="B93" s="162"/>
      <c r="C93" s="163"/>
      <c r="D93" s="163"/>
      <c r="E93" s="163"/>
      <c r="F93" s="163"/>
      <c r="G93" s="163"/>
      <c r="H93" s="163"/>
      <c r="I93" s="164"/>
    </row>
    <row r="94" spans="1:9" hidden="1" x14ac:dyDescent="0.55000000000000004">
      <c r="B94" s="162"/>
      <c r="C94" s="163"/>
      <c r="D94" s="163"/>
      <c r="E94" s="163"/>
      <c r="F94" s="163"/>
      <c r="G94" s="163"/>
      <c r="H94" s="163"/>
      <c r="I94" s="164"/>
    </row>
    <row r="95" spans="1:9" hidden="1" x14ac:dyDescent="0.55000000000000004">
      <c r="B95" s="162"/>
      <c r="C95" s="163"/>
      <c r="D95" s="163"/>
      <c r="E95" s="163"/>
      <c r="F95" s="163"/>
      <c r="G95" s="163"/>
      <c r="H95" s="163"/>
      <c r="I95" s="164"/>
    </row>
    <row r="96" spans="1:9" hidden="1" x14ac:dyDescent="0.55000000000000004">
      <c r="B96" s="162"/>
      <c r="C96" s="163"/>
      <c r="D96" s="163"/>
      <c r="E96" s="163"/>
      <c r="F96" s="163"/>
      <c r="G96" s="163"/>
      <c r="H96" s="163"/>
      <c r="I96" s="164"/>
    </row>
    <row r="97" spans="2:9" hidden="1" x14ac:dyDescent="0.55000000000000004">
      <c r="B97" s="162"/>
      <c r="C97" s="163"/>
      <c r="D97" s="163"/>
      <c r="E97" s="163"/>
      <c r="F97" s="163"/>
      <c r="G97" s="163"/>
      <c r="H97" s="163"/>
      <c r="I97" s="164"/>
    </row>
    <row r="98" spans="2:9" hidden="1" x14ac:dyDescent="0.55000000000000004">
      <c r="B98" s="162"/>
      <c r="C98" s="163"/>
      <c r="D98" s="163"/>
      <c r="E98" s="163"/>
      <c r="F98" s="163"/>
      <c r="G98" s="163"/>
      <c r="H98" s="163"/>
      <c r="I98" s="164"/>
    </row>
    <row r="99" spans="2:9" hidden="1" x14ac:dyDescent="0.55000000000000004">
      <c r="B99" s="165"/>
      <c r="C99" s="166"/>
      <c r="D99" s="166"/>
      <c r="E99" s="166"/>
      <c r="F99" s="166"/>
      <c r="G99" s="166"/>
      <c r="H99" s="166"/>
      <c r="I99" s="167"/>
    </row>
    <row r="100" spans="2:9" hidden="1" x14ac:dyDescent="0.55000000000000004"/>
  </sheetData>
  <sheetProtection algorithmName="SHA-512" hashValue="K9JTrJ84lie/L512amC5jDu0csKUELU62e1CF8pJ/Gb9A3B60gjTzTEpxYbFrXakPfpqLKmSUDFI9Ie2lmVPzQ==" saltValue="2Vv6qD+XTrj7d6Z7pAHlJw==" spinCount="100000" sheet="1" objects="1" scenarios="1"/>
  <mergeCells count="29">
    <mergeCell ref="B1:F1"/>
    <mergeCell ref="E4:F4"/>
    <mergeCell ref="E5:F5"/>
    <mergeCell ref="N7:P7"/>
    <mergeCell ref="F8:F16"/>
    <mergeCell ref="G8:I8"/>
    <mergeCell ref="N8:P8"/>
    <mergeCell ref="G9:I9"/>
    <mergeCell ref="G10:I10"/>
    <mergeCell ref="G11:I11"/>
    <mergeCell ref="B27:I27"/>
    <mergeCell ref="P11:P22"/>
    <mergeCell ref="G12:I12"/>
    <mergeCell ref="G13:I13"/>
    <mergeCell ref="G14:I14"/>
    <mergeCell ref="G15:I15"/>
    <mergeCell ref="G16:I16"/>
    <mergeCell ref="E19:H19"/>
    <mergeCell ref="B20:C20"/>
    <mergeCell ref="E20:H20"/>
    <mergeCell ref="B23:I24"/>
    <mergeCell ref="N23:P23"/>
    <mergeCell ref="O25:P26"/>
    <mergeCell ref="N28:P28"/>
    <mergeCell ref="B30:I38"/>
    <mergeCell ref="B41:I55"/>
    <mergeCell ref="C76:C77"/>
    <mergeCell ref="B90:I99"/>
    <mergeCell ref="N30:P31"/>
  </mergeCells>
  <conditionalFormatting sqref="C67:C70">
    <cfRule type="expression" dxfId="319" priority="8">
      <formula>ABS(C11-$D$72)&gt;$D$77</formula>
    </cfRule>
  </conditionalFormatting>
  <conditionalFormatting sqref="B26">
    <cfRule type="expression" dxfId="318" priority="9">
      <formula>B27=""</formula>
    </cfRule>
  </conditionalFormatting>
  <conditionalFormatting sqref="B4">
    <cfRule type="expression" dxfId="317" priority="7">
      <formula>$B$5=""</formula>
    </cfRule>
  </conditionalFormatting>
  <conditionalFormatting sqref="C4">
    <cfRule type="expression" dxfId="316" priority="6">
      <formula>$C$5=""</formula>
    </cfRule>
  </conditionalFormatting>
  <conditionalFormatting sqref="E4:F4">
    <cfRule type="expression" dxfId="315" priority="5">
      <formula>$E$5=""</formula>
    </cfRule>
  </conditionalFormatting>
  <conditionalFormatting sqref="H4">
    <cfRule type="expression" dxfId="314" priority="4">
      <formula>$H$5=""</formula>
    </cfRule>
  </conditionalFormatting>
  <conditionalFormatting sqref="C8">
    <cfRule type="expression" dxfId="313" priority="3">
      <formula>$C$8&lt;&gt;"blood"</formula>
    </cfRule>
  </conditionalFormatting>
  <conditionalFormatting sqref="C9">
    <cfRule type="expression" dxfId="312" priority="2">
      <formula>$C$9&lt;&gt;"ethanol"</formula>
    </cfRule>
  </conditionalFormatting>
  <conditionalFormatting sqref="M30">
    <cfRule type="expression" dxfId="311" priority="1">
      <formula>N30&lt;&gt;""</formula>
    </cfRule>
  </conditionalFormatting>
  <conditionalFormatting sqref="G9:G12">
    <cfRule type="expression" dxfId="310" priority="133">
      <formula>AND(SUM(J$11:J$14)=0,D67&gt;$D$76)</formula>
    </cfRule>
  </conditionalFormatting>
  <dataValidations count="8">
    <dataValidation type="list" allowBlank="1" showInputMessage="1" showErrorMessage="1" sqref="C17" xr:uid="{00000000-0002-0000-2200-000000000000}">
      <formula1>applies</formula1>
    </dataValidation>
    <dataValidation type="list" errorStyle="warning" allowBlank="1" showInputMessage="1" showErrorMessage="1" errorTitle="custom entry" error="You have entered a selection not in the drop-down list.  " sqref="B20:C20" xr:uid="{00000000-0002-0000-2200-000001000000}">
      <formula1>othervolid</formula1>
    </dataValidation>
    <dataValidation type="list" errorStyle="warning" allowBlank="1" showInputMessage="1" showErrorMessage="1" errorTitle="Custom Entry" error="You have entered a name not in the drop-down list." sqref="H5" xr:uid="{00000000-0002-0000-2200-000002000000}">
      <formula1>analyst_list</formula1>
    </dataValidation>
    <dataValidation type="list" allowBlank="1" showInputMessage="1" showErrorMessage="1" sqref="C8" xr:uid="{00000000-0002-0000-2200-000003000000}">
      <formula1>matrix_list</formula1>
    </dataValidation>
    <dataValidation type="list" errorStyle="warning" allowBlank="1" showErrorMessage="1" errorTitle="Custom entry" error="You have customized this field." sqref="B23:I24" xr:uid="{00000000-0002-0000-2200-000004000000}">
      <formula1>statements</formula1>
    </dataValidation>
    <dataValidation type="list" errorStyle="warning" allowBlank="1" showInputMessage="1" showErrorMessage="1" errorTitle="Custom Entry" error="You have entered a selection not in the drop-down list.  " sqref="E20" xr:uid="{00000000-0002-0000-2200-000005000000}">
      <formula1>othervolid</formula1>
    </dataValidation>
    <dataValidation type="textLength" errorStyle="warning" operator="equal" allowBlank="1" showInputMessage="1" showErrorMessage="1" errorTitle="Case Number Length Error?" error="The length of the case number should be 10 characters." sqref="B5" xr:uid="{00000000-0002-0000-2200-000006000000}">
      <formula1>10</formula1>
    </dataValidation>
    <dataValidation type="list" errorStyle="warning" allowBlank="1" showErrorMessage="1" errorTitle="Custom entry" error="You have customized this field." sqref="B27:I27" xr:uid="{00000000-0002-0000-2200-000007000000}">
      <formula1>dispositions</formula1>
    </dataValidation>
  </dataValidations>
  <pageMargins left="0.7" right="0.7" top="0.75" bottom="0.75" header="0.3" footer="0.3"/>
  <pageSetup scale="68" orientation="portrait" horizontalDpi="300" verticalDpi="300" r:id="rId1"/>
  <ignoredErrors>
    <ignoredError sqref="H5 E5 B5:C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5842" r:id="rId4" name="Button 2">
              <controlPr defaultSize="0" print="0" autoFill="0" autoPict="0" macro="[0]!ThisWorkbook.GeneratePDF">
                <anchor moveWithCells="1">
                  <from>
                    <xdr:col>8</xdr:col>
                    <xdr:colOff>1123950</xdr:colOff>
                    <xdr:row>3</xdr:row>
                    <xdr:rowOff>11430</xdr:rowOff>
                  </from>
                  <to>
                    <xdr:col>11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2200-000008000000}">
          <x14:formula1>
            <xm:f>Ranges!$G$9:$G$12</xm:f>
          </x14:formula1>
          <xm:sqref>C9</xm:sqref>
        </x14:dataValidation>
        <x14:dataValidation type="date" errorStyle="information" operator="lessThan" allowBlank="1" showErrorMessage="1" errorTitle="Uncertainty Update Due" error="The uncertainty values used in this form are due to be updated.  Please ensure you are using the most recent form." xr:uid="{00000000-0002-0000-2200-000009000000}">
          <x14:formula1>
            <xm:f>Ranges!G14+Ranges!G16</xm:f>
          </x14:formula1>
          <xm:sqref>E5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7">
    <pageSetUpPr fitToPage="1"/>
  </sheetPr>
  <dimension ref="A1:Q100"/>
  <sheetViews>
    <sheetView showGridLines="0" zoomScaleNormal="100" workbookViewId="0">
      <selection activeCell="C11" sqref="C11"/>
    </sheetView>
  </sheetViews>
  <sheetFormatPr defaultColWidth="9.15625" defaultRowHeight="14.4" x14ac:dyDescent="0.55000000000000004"/>
  <cols>
    <col min="1" max="1" width="1.83984375" style="38" customWidth="1"/>
    <col min="2" max="2" width="20.83984375" style="38" customWidth="1"/>
    <col min="3" max="3" width="12" style="38" bestFit="1" customWidth="1"/>
    <col min="4" max="4" width="11" style="38" customWidth="1"/>
    <col min="5" max="5" width="9.578125" style="38" customWidth="1"/>
    <col min="6" max="6" width="7.15625" style="38" customWidth="1"/>
    <col min="7" max="7" width="7.68359375" style="38" customWidth="1"/>
    <col min="8" max="8" width="25.68359375" style="38" customWidth="1"/>
    <col min="9" max="9" width="38.578125" style="38" customWidth="1"/>
    <col min="10" max="10" width="15.83984375" style="38" hidden="1" customWidth="1"/>
    <col min="11" max="11" width="22.41796875" style="38" hidden="1" customWidth="1"/>
    <col min="12" max="12" width="5" style="38" customWidth="1"/>
    <col min="13" max="13" width="7.41796875" style="38" customWidth="1"/>
    <col min="14" max="14" width="2.26171875" style="38" customWidth="1"/>
    <col min="15" max="15" width="2" style="38" customWidth="1"/>
    <col min="16" max="16" width="88.15625" style="38" customWidth="1"/>
    <col min="17" max="16384" width="9.15625" style="38"/>
  </cols>
  <sheetData>
    <row r="1" spans="2:17" ht="15" customHeight="1" x14ac:dyDescent="0.55000000000000004">
      <c r="B1" s="132" t="str">
        <f>'1'!B1</f>
        <v>Body Fluid Alcohol Concentration and Volatiles Reporting Form</v>
      </c>
      <c r="C1" s="133"/>
      <c r="D1" s="133"/>
      <c r="E1" s="133"/>
      <c r="F1" s="133"/>
      <c r="G1" s="79"/>
      <c r="H1" s="79"/>
      <c r="I1" s="93" t="str">
        <f>'1'!I1</f>
        <v>Version 2</v>
      </c>
      <c r="J1" s="44" t="s">
        <v>40</v>
      </c>
      <c r="K1" s="44" t="s">
        <v>40</v>
      </c>
      <c r="L1" s="44"/>
    </row>
    <row r="2" spans="2:17" ht="15" customHeight="1" x14ac:dyDescent="0.55000000000000004">
      <c r="B2" s="80" t="str">
        <f>'1'!B2</f>
        <v>NCSCL - Toxicology Section</v>
      </c>
      <c r="C2" s="11"/>
      <c r="D2" s="11"/>
      <c r="E2" s="11"/>
      <c r="F2" s="11"/>
      <c r="G2" s="11"/>
      <c r="H2" s="11"/>
      <c r="I2" s="94" t="str">
        <f>'1'!I2</f>
        <v>Effective Date: 11/14/2019</v>
      </c>
      <c r="J2" s="44"/>
      <c r="K2" s="44"/>
      <c r="L2" s="44"/>
      <c r="N2" s="100"/>
    </row>
    <row r="3" spans="2:17" ht="15" customHeight="1" x14ac:dyDescent="0.55000000000000004">
      <c r="D3" s="41"/>
      <c r="O3" s="95" t="s">
        <v>88</v>
      </c>
    </row>
    <row r="4" spans="2:17" ht="15" customHeight="1" x14ac:dyDescent="0.55000000000000004">
      <c r="B4" s="124" t="s">
        <v>37</v>
      </c>
      <c r="C4" s="124" t="s">
        <v>38</v>
      </c>
      <c r="E4" s="138" t="s">
        <v>94</v>
      </c>
      <c r="F4" s="138"/>
      <c r="H4" s="118" t="s">
        <v>44</v>
      </c>
      <c r="J4" s="92"/>
      <c r="O4" s="95"/>
      <c r="P4" s="110" t="s">
        <v>113</v>
      </c>
    </row>
    <row r="5" spans="2:17" ht="15" customHeight="1" x14ac:dyDescent="0.55000000000000004">
      <c r="B5" s="120" t="str">
        <f>IF('Sample list'!B40="","",'Sample list'!B40)</f>
        <v/>
      </c>
      <c r="C5" s="120" t="str">
        <f>IF('Sample list'!C40="","",'Sample list'!C40)</f>
        <v/>
      </c>
      <c r="E5" s="136" t="str">
        <f>IF('1'!E5="","",'1'!E5)</f>
        <v/>
      </c>
      <c r="F5" s="137"/>
      <c r="H5" s="83" t="str">
        <f>IF('1'!H5="","",'1'!H5)</f>
        <v/>
      </c>
      <c r="O5" s="38" t="s">
        <v>88</v>
      </c>
      <c r="P5" s="37" t="str">
        <f>B41</f>
        <v/>
      </c>
    </row>
    <row r="6" spans="2:17" ht="15" customHeight="1" x14ac:dyDescent="0.55000000000000004"/>
    <row r="7" spans="2:17" ht="15" customHeight="1" thickBot="1" x14ac:dyDescent="0.6">
      <c r="N7" s="135" t="s">
        <v>96</v>
      </c>
      <c r="O7" s="135"/>
      <c r="P7" s="135"/>
    </row>
    <row r="8" spans="2:17" ht="15" customHeight="1" x14ac:dyDescent="0.55000000000000004">
      <c r="B8" s="71" t="s">
        <v>92</v>
      </c>
      <c r="C8" s="81" t="s">
        <v>71</v>
      </c>
      <c r="F8" s="141" t="s">
        <v>86</v>
      </c>
      <c r="G8" s="139" t="str">
        <f>CONCATENATE("The measured ",C9," values are:")</f>
        <v>The measured ethanol values are:</v>
      </c>
      <c r="H8" s="140"/>
      <c r="I8" s="140"/>
      <c r="M8" s="64"/>
      <c r="N8" s="134" t="s">
        <v>97</v>
      </c>
      <c r="O8" s="134"/>
      <c r="P8" s="134"/>
      <c r="Q8" s="40"/>
    </row>
    <row r="9" spans="2:17" ht="15" customHeight="1" x14ac:dyDescent="0.55000000000000004">
      <c r="B9" s="72" t="s">
        <v>93</v>
      </c>
      <c r="C9" s="82" t="s">
        <v>5</v>
      </c>
      <c r="F9" s="141"/>
      <c r="G9" s="142" t="str">
        <f>IF(C11="","",IF(C11=0,"0.0000  g/dl",CONCATENATE(TEXT(C11,"0.0000"),"  g/dl",IF(AND(SUM(J$11:J$14)=0,D67&gt;$D$76),CONCATENATE("  (&gt;",$D$76*100,"% deviation from the average)"),""),IF(C11*10000-INT(C11*10000)&gt;0.0001,"    (THIS VALUE CONTAINS MORE DECIMAL PLACES THAN DISPLAYED)",""))))</f>
        <v/>
      </c>
      <c r="H9" s="143"/>
      <c r="I9" s="143"/>
      <c r="M9" s="64"/>
      <c r="N9" s="105"/>
      <c r="O9" s="89"/>
      <c r="P9" s="106"/>
      <c r="Q9" s="40"/>
    </row>
    <row r="10" spans="2:17" ht="15" customHeight="1" x14ac:dyDescent="0.55000000000000004">
      <c r="B10" s="72"/>
      <c r="C10" s="73"/>
      <c r="D10" s="69"/>
      <c r="F10" s="141"/>
      <c r="G10" s="142" t="str">
        <f>IF(C12="","",IF(C12=0,"0.0000  g/dl",CONCATENATE(TEXT(C12,"0.0000"),"  g/dl",IF(AND(SUM(J$11:J$14)=0,D68&gt;$D$76),CONCATENATE("  (&gt;",$D$76*100,"% deviation from the average)"),""),IF(C12*10000-INT(C12*10000)&gt;0.0001,"    (THIS VALUE CONTAINS MORE DECIMAL PLACES THAN DISPLAYED)",""))))</f>
        <v/>
      </c>
      <c r="H10" s="143"/>
      <c r="I10" s="143"/>
      <c r="J10" s="38" t="s">
        <v>39</v>
      </c>
      <c r="K10" s="43" t="s">
        <v>75</v>
      </c>
      <c r="L10" s="43"/>
      <c r="M10" s="64"/>
      <c r="N10" s="7"/>
      <c r="O10" s="89" t="str">
        <f>"Item "&amp;C5&amp;":"</f>
        <v>Item :</v>
      </c>
      <c r="P10" s="89"/>
      <c r="Q10" s="40"/>
    </row>
    <row r="11" spans="2:17" ht="15" customHeight="1" x14ac:dyDescent="0.55000000000000004">
      <c r="B11" s="74" t="s">
        <v>74</v>
      </c>
      <c r="C11" s="84"/>
      <c r="D11" s="2" t="str">
        <f>IF(LEN(C11)&gt;6,"re-enter",IF(C11&gt;0.5,"HI cal",""))</f>
        <v/>
      </c>
      <c r="F11" s="141"/>
      <c r="G11" s="142" t="str">
        <f>IF(C13="","",IF(C13=0,"0.0000  g/dl",CONCATENATE(TEXT(C13,"0.0000"),"  g/dl",IF(AND(SUM(J$11:J$14)=0,D69&gt;$D$76),CONCATENATE("  (&gt;",$D$76*100,"% deviation from the average)"),""),IF(C13*10000-INT(C13*10000)&gt;0.0001,"    (THIS VALUE CONTAINS MORE DECIMAL PLACES THAN DISPLAYED)",""))))</f>
        <v/>
      </c>
      <c r="H11" s="143"/>
      <c r="I11" s="143"/>
      <c r="J11" s="54">
        <f>IF(C11="",0,IF(C11&lt;0.01,1,0))</f>
        <v>0</v>
      </c>
      <c r="K11" s="43">
        <f>IF(C11&lt;&gt;"",1,0)</f>
        <v>0</v>
      </c>
      <c r="L11" s="43"/>
      <c r="M11" s="64"/>
      <c r="N11" s="88"/>
      <c r="O11" s="91"/>
      <c r="P11" s="151" t="str">
        <f>CONCATENATE(IF(B90="","",B90&amp;CHAR(10)&amp;CHAR(10)),IF(B23="","","- "&amp;B23))</f>
        <v/>
      </c>
      <c r="Q11" s="40"/>
    </row>
    <row r="12" spans="2:17" ht="15" customHeight="1" x14ac:dyDescent="0.55000000000000004">
      <c r="B12" s="72"/>
      <c r="C12" s="84"/>
      <c r="D12" s="2" t="str">
        <f>IF(LEN(C12)&gt;6,"re-enter",IF(C12&gt;0.5,"HI cal",""))</f>
        <v/>
      </c>
      <c r="F12" s="141"/>
      <c r="G12" s="142" t="str">
        <f>IF(C14="","",IF(C14=0,"0.0000  g/dl",CONCATENATE(TEXT(C14,"0.0000"),"  g/dl",IF(AND(SUM(J$11:J$14)=0,D70&gt;$D$76),CONCATENATE("  (&gt;",$D$76*100,"% deviation from the average)"),""),IF(C14*10000-INT(C14*10000)&gt;0.0001,"    (THIS VALUE CONTAINS MORE DECIMAL PLACES THAN DISPLAYED)",""))))</f>
        <v/>
      </c>
      <c r="H12" s="143"/>
      <c r="I12" s="143"/>
      <c r="J12" s="54">
        <f>IF(C12="",0,IF(C12&lt;0.01,1,0))</f>
        <v>0</v>
      </c>
      <c r="K12" s="43">
        <f>IF(C12&lt;&gt;"",1,0)</f>
        <v>0</v>
      </c>
      <c r="L12" s="43"/>
      <c r="M12" s="64"/>
      <c r="N12" s="88"/>
      <c r="O12" s="88"/>
      <c r="P12" s="151"/>
      <c r="Q12" s="40"/>
    </row>
    <row r="13" spans="2:17" ht="15" customHeight="1" x14ac:dyDescent="0.55000000000000004">
      <c r="B13" s="72"/>
      <c r="C13" s="84"/>
      <c r="D13" s="2" t="str">
        <f>IF(LEN(C13)&gt;6,"re-enter",IF(C13&gt;0.5,"HI cal",""))</f>
        <v/>
      </c>
      <c r="F13" s="141"/>
      <c r="G13" s="139" t="str">
        <f>IF(MIN(C11:C14)&lt;0.01,"",CONCATENATE("The average of the four values is  ",TEXT(D72,"0.000000")," g/dl."))</f>
        <v/>
      </c>
      <c r="H13" s="140"/>
      <c r="I13" s="140"/>
      <c r="J13" s="54">
        <f>IF(C13="",0,IF(C13&lt;0.01,1,0))</f>
        <v>0</v>
      </c>
      <c r="K13" s="43">
        <f>IF(C13&lt;&gt;"",1,0)</f>
        <v>0</v>
      </c>
      <c r="L13" s="43"/>
      <c r="M13" s="64"/>
      <c r="N13" s="88"/>
      <c r="O13" s="88"/>
      <c r="P13" s="151"/>
      <c r="Q13" s="40"/>
    </row>
    <row r="14" spans="2:17" ht="15" customHeight="1" thickBot="1" x14ac:dyDescent="0.6">
      <c r="B14" s="75"/>
      <c r="C14" s="85"/>
      <c r="D14" s="2" t="str">
        <f>IF(LEN(C14)&gt;6,"re-enter",IF(C14&gt;0.5,"HI cal",""))</f>
        <v/>
      </c>
      <c r="F14" s="141"/>
      <c r="G14" s="144" t="str">
        <f>IF(MIN(C11:C14)&lt;0.01,"",CONCATENATE("The ",D76*100,"% uncertainty is +/- ", TEXT(D77,"0.0000000"), " g/dl, at a 99.73 % level of confidence (k=3)."))</f>
        <v/>
      </c>
      <c r="H14" s="145"/>
      <c r="I14" s="145"/>
      <c r="J14" s="54">
        <f>IF(C14="",0,IF(C14&lt;0.01,1,0))</f>
        <v>0</v>
      </c>
      <c r="K14" s="43">
        <f>IF(C14&lt;&gt;"",1,0)</f>
        <v>0</v>
      </c>
      <c r="L14" s="43"/>
      <c r="M14" s="64"/>
      <c r="N14" s="88"/>
      <c r="O14" s="88"/>
      <c r="P14" s="151"/>
      <c r="Q14" s="40"/>
    </row>
    <row r="15" spans="2:17" x14ac:dyDescent="0.55000000000000004">
      <c r="B15" s="117"/>
      <c r="F15" s="141"/>
      <c r="G15" s="146" t="str">
        <f>IF(OR(MIN(C11:C14)&lt;0.01,SUM(K11:K14)&lt;&gt;4),"",IF(AND(MAX(D67:D70)&gt;D76,M30=""),"",IF(AND(MAX(D67:D70)&gt;D76,M30&lt;&gt;""),"The lowest value was used for reporting.",CONCATENATE("The ",IF(C8="serum","serum converted, ",""),"truncated average for reporting is ",IF(C8="serum",TEXT(F74,"0.00"),TEXT(D74,"0.00")),"  g/dl."))))</f>
        <v/>
      </c>
      <c r="H15" s="147"/>
      <c r="I15" s="147"/>
      <c r="J15" s="54"/>
      <c r="M15" s="64"/>
      <c r="N15" s="88"/>
      <c r="O15" s="91"/>
      <c r="P15" s="151"/>
      <c r="Q15" s="40"/>
    </row>
    <row r="16" spans="2:17" x14ac:dyDescent="0.55000000000000004">
      <c r="B16" s="117"/>
      <c r="C16" s="70" t="str">
        <f>IF(AND(C9&lt;&gt;"acetone",C17="x",SUM(K11:K14)&gt;0,SUM(J11:J14)=0),"'No alcohol' selected below conflicts with entered results!","")</f>
        <v/>
      </c>
      <c r="F16" s="141"/>
      <c r="G16" s="144" t="str">
        <f>IF(C8="serum",CONCATENATE("The serum to whole blood conversion calculation is:  ",TEXT(D72,"0.000000")," g/dl / 1.18 = ",TEXT(F72,"0.000000")," g/dl."),"")</f>
        <v/>
      </c>
      <c r="H16" s="145"/>
      <c r="I16" s="145"/>
      <c r="J16" s="54"/>
      <c r="M16" s="64"/>
      <c r="N16" s="88"/>
      <c r="O16" s="7"/>
      <c r="P16" s="151"/>
      <c r="Q16" s="40"/>
    </row>
    <row r="17" spans="2:17" x14ac:dyDescent="0.55000000000000004">
      <c r="B17" s="68" t="s">
        <v>42</v>
      </c>
      <c r="C17" s="86"/>
      <c r="D17" s="60" t="s">
        <v>43</v>
      </c>
      <c r="F17" s="98"/>
      <c r="M17" s="64"/>
      <c r="N17" s="7"/>
      <c r="O17" s="7"/>
      <c r="P17" s="151"/>
      <c r="Q17" s="40"/>
    </row>
    <row r="18" spans="2:17" x14ac:dyDescent="0.55000000000000004">
      <c r="M18" s="64"/>
      <c r="N18" s="7"/>
      <c r="O18" s="123"/>
      <c r="P18" s="151"/>
      <c r="Q18" s="40"/>
    </row>
    <row r="19" spans="2:17" x14ac:dyDescent="0.55000000000000004">
      <c r="B19" s="59" t="s">
        <v>85</v>
      </c>
      <c r="C19" s="38" t="str">
        <f>IFERROR(IF(B20="","",IF(VLOOKUP(B20,othervolid,1)=B20,"","+")),"+")</f>
        <v/>
      </c>
      <c r="E19" s="148" t="s">
        <v>82</v>
      </c>
      <c r="F19" s="148"/>
      <c r="G19" s="148"/>
      <c r="H19" s="148"/>
      <c r="I19" s="38" t="str">
        <f>IFERROR(IF(E20="","",IF(VLOOKUP(E20,othervolid,1)=E20,"","+")),"+")</f>
        <v/>
      </c>
      <c r="M19" s="64"/>
      <c r="N19" s="7"/>
      <c r="O19" s="7"/>
      <c r="P19" s="151"/>
      <c r="Q19" s="40"/>
    </row>
    <row r="20" spans="2:17" ht="15" customHeight="1" x14ac:dyDescent="0.55000000000000004">
      <c r="B20" s="158"/>
      <c r="C20" s="158"/>
      <c r="E20" s="171"/>
      <c r="F20" s="172"/>
      <c r="G20" s="172"/>
      <c r="H20" s="173"/>
      <c r="M20" s="64"/>
      <c r="N20" s="88"/>
      <c r="O20" s="7"/>
      <c r="P20" s="151"/>
      <c r="Q20" s="40"/>
    </row>
    <row r="21" spans="2:17" x14ac:dyDescent="0.55000000000000004">
      <c r="D21" s="99" t="str">
        <f>IF(AND(B20=E20,B20&lt;&gt;""),"The two entries above conflict with eachother!","")</f>
        <v/>
      </c>
      <c r="M21" s="64"/>
      <c r="N21" s="88"/>
      <c r="O21" s="7"/>
      <c r="P21" s="151"/>
      <c r="Q21" s="40"/>
    </row>
    <row r="22" spans="2:17" ht="15" customHeight="1" x14ac:dyDescent="0.55000000000000004">
      <c r="B22" s="38" t="s">
        <v>101</v>
      </c>
      <c r="E22" s="38" t="str">
        <f>IFERROR(IF(B23="","",IF(VLOOKUP(B23,statements_alpha,1)=B23,"","+")),"+")</f>
        <v/>
      </c>
      <c r="F22" s="39"/>
      <c r="G22" s="58"/>
      <c r="H22" s="58"/>
      <c r="I22" s="58"/>
      <c r="M22" s="64"/>
      <c r="N22" s="7"/>
      <c r="O22" s="7"/>
      <c r="P22" s="151"/>
      <c r="Q22" s="40"/>
    </row>
    <row r="23" spans="2:17" ht="15" customHeight="1" x14ac:dyDescent="0.55000000000000004">
      <c r="B23" s="152"/>
      <c r="C23" s="153"/>
      <c r="D23" s="153"/>
      <c r="E23" s="153"/>
      <c r="F23" s="153"/>
      <c r="G23" s="153"/>
      <c r="H23" s="153"/>
      <c r="I23" s="154"/>
      <c r="M23" s="64"/>
      <c r="N23" s="149" t="s">
        <v>98</v>
      </c>
      <c r="O23" s="134"/>
      <c r="P23" s="150"/>
      <c r="Q23" s="40"/>
    </row>
    <row r="24" spans="2:17" x14ac:dyDescent="0.55000000000000004">
      <c r="B24" s="155"/>
      <c r="C24" s="156"/>
      <c r="D24" s="156"/>
      <c r="E24" s="156"/>
      <c r="F24" s="156"/>
      <c r="G24" s="156"/>
      <c r="H24" s="156"/>
      <c r="I24" s="157"/>
      <c r="M24" s="64"/>
      <c r="N24" s="107"/>
      <c r="O24" s="108"/>
      <c r="P24" s="109"/>
      <c r="Q24" s="40"/>
    </row>
    <row r="25" spans="2:17" x14ac:dyDescent="0.55000000000000004">
      <c r="F25" s="7"/>
      <c r="G25" s="58"/>
      <c r="H25" s="58"/>
      <c r="I25" s="58"/>
      <c r="M25" s="64"/>
      <c r="N25" s="7"/>
      <c r="O25" s="177" t="str">
        <f>IF(B27="","",RIGHT(B27,LEN(B27)-48))</f>
        <v/>
      </c>
      <c r="P25" s="177"/>
      <c r="Q25" s="40"/>
    </row>
    <row r="26" spans="2:17" ht="15" customHeight="1" x14ac:dyDescent="0.55000000000000004">
      <c r="B26" s="111" t="s">
        <v>102</v>
      </c>
      <c r="C26" s="38" t="str">
        <f>IFERROR(IF(B27="","",IF(VLOOKUP(B27,dispositions_alpha,1)=B27,"","+")),"+")</f>
        <v/>
      </c>
      <c r="M26" s="64"/>
      <c r="N26" s="7"/>
      <c r="O26" s="177"/>
      <c r="P26" s="177"/>
      <c r="Q26" s="40"/>
    </row>
    <row r="27" spans="2:17" x14ac:dyDescent="0.55000000000000004">
      <c r="B27" s="168"/>
      <c r="C27" s="169"/>
      <c r="D27" s="169"/>
      <c r="E27" s="169"/>
      <c r="F27" s="169"/>
      <c r="G27" s="169"/>
      <c r="H27" s="169"/>
      <c r="I27" s="170"/>
      <c r="M27" s="64"/>
      <c r="N27" s="7"/>
      <c r="O27" s="7"/>
      <c r="P27" s="7"/>
      <c r="Q27" s="40"/>
    </row>
    <row r="28" spans="2:17" x14ac:dyDescent="0.55000000000000004">
      <c r="M28" s="64"/>
      <c r="N28" s="176" t="s">
        <v>99</v>
      </c>
      <c r="O28" s="176"/>
      <c r="P28" s="176"/>
      <c r="Q28" s="40"/>
    </row>
    <row r="29" spans="2:17" ht="15" customHeight="1" x14ac:dyDescent="0.55000000000000004">
      <c r="B29" s="42" t="s">
        <v>28</v>
      </c>
      <c r="C29" s="102"/>
      <c r="D29" s="102"/>
      <c r="E29" s="102"/>
      <c r="F29" s="102"/>
      <c r="G29" s="102"/>
      <c r="H29" s="102"/>
      <c r="I29" s="102"/>
      <c r="N29" s="79"/>
      <c r="O29" s="79"/>
      <c r="P29" s="79"/>
    </row>
    <row r="30" spans="2:17" x14ac:dyDescent="0.55000000000000004">
      <c r="B30" s="179"/>
      <c r="C30" s="180"/>
      <c r="D30" s="180"/>
      <c r="E30" s="180"/>
      <c r="F30" s="180"/>
      <c r="G30" s="180"/>
      <c r="H30" s="180"/>
      <c r="I30" s="181"/>
      <c r="M30" s="130"/>
      <c r="N30" s="178" t="str">
        <f>IF(AND(MAX(D67:D70)&gt;D76,SUM(K11:K14)=4),"&lt;- If this is a second set of values for the case, and both sets have an unacceptable deviation from the mean, enter the lowest value in the cell to the left (gm/dL).","")</f>
        <v/>
      </c>
      <c r="O30" s="178"/>
      <c r="P30" s="178"/>
    </row>
    <row r="31" spans="2:17" ht="15" customHeight="1" x14ac:dyDescent="0.55000000000000004">
      <c r="B31" s="182"/>
      <c r="C31" s="183"/>
      <c r="D31" s="183"/>
      <c r="E31" s="183"/>
      <c r="F31" s="183"/>
      <c r="G31" s="183"/>
      <c r="H31" s="183"/>
      <c r="I31" s="184"/>
      <c r="N31" s="178"/>
      <c r="O31" s="178"/>
      <c r="P31" s="178"/>
    </row>
    <row r="32" spans="2:17" x14ac:dyDescent="0.55000000000000004">
      <c r="B32" s="182"/>
      <c r="C32" s="183"/>
      <c r="D32" s="183"/>
      <c r="E32" s="183"/>
      <c r="F32" s="183"/>
      <c r="G32" s="183"/>
      <c r="H32" s="183"/>
      <c r="I32" s="184"/>
      <c r="M32" s="5"/>
    </row>
    <row r="33" spans="2:9" x14ac:dyDescent="0.55000000000000004">
      <c r="B33" s="182"/>
      <c r="C33" s="183"/>
      <c r="D33" s="183"/>
      <c r="E33" s="183"/>
      <c r="F33" s="183"/>
      <c r="G33" s="183"/>
      <c r="H33" s="183"/>
      <c r="I33" s="184"/>
    </row>
    <row r="34" spans="2:9" x14ac:dyDescent="0.55000000000000004">
      <c r="B34" s="182"/>
      <c r="C34" s="183"/>
      <c r="D34" s="183"/>
      <c r="E34" s="183"/>
      <c r="F34" s="183"/>
      <c r="G34" s="183"/>
      <c r="H34" s="183"/>
      <c r="I34" s="184"/>
    </row>
    <row r="35" spans="2:9" x14ac:dyDescent="0.55000000000000004">
      <c r="B35" s="182"/>
      <c r="C35" s="183"/>
      <c r="D35" s="183"/>
      <c r="E35" s="183"/>
      <c r="F35" s="183"/>
      <c r="G35" s="183"/>
      <c r="H35" s="183"/>
      <c r="I35" s="184"/>
    </row>
    <row r="36" spans="2:9" x14ac:dyDescent="0.55000000000000004">
      <c r="B36" s="182"/>
      <c r="C36" s="183"/>
      <c r="D36" s="183"/>
      <c r="E36" s="183"/>
      <c r="F36" s="183"/>
      <c r="G36" s="183"/>
      <c r="H36" s="183"/>
      <c r="I36" s="184"/>
    </row>
    <row r="37" spans="2:9" x14ac:dyDescent="0.55000000000000004">
      <c r="B37" s="182"/>
      <c r="C37" s="183"/>
      <c r="D37" s="183"/>
      <c r="E37" s="183"/>
      <c r="F37" s="183"/>
      <c r="G37" s="183"/>
      <c r="H37" s="183"/>
      <c r="I37" s="184"/>
    </row>
    <row r="38" spans="2:9" x14ac:dyDescent="0.55000000000000004">
      <c r="B38" s="185"/>
      <c r="C38" s="186"/>
      <c r="D38" s="186"/>
      <c r="E38" s="186"/>
      <c r="F38" s="186"/>
      <c r="G38" s="186"/>
      <c r="H38" s="186"/>
      <c r="I38" s="187"/>
    </row>
    <row r="40" spans="2:9" x14ac:dyDescent="0.55000000000000004">
      <c r="B40" s="7" t="s">
        <v>103</v>
      </c>
    </row>
    <row r="41" spans="2:9" ht="15" customHeight="1" x14ac:dyDescent="0.55000000000000004">
      <c r="B41" s="159" t="str">
        <f>CONCATENATE(IF(B90="","",B90&amp;CHAR(10)&amp;CHAR(10)),IF(B23="","","- "&amp;B23&amp;CHAR(10)&amp;CHAR(10)))</f>
        <v/>
      </c>
      <c r="C41" s="160"/>
      <c r="D41" s="160"/>
      <c r="E41" s="160"/>
      <c r="F41" s="160"/>
      <c r="G41" s="160"/>
      <c r="H41" s="160"/>
      <c r="I41" s="161"/>
    </row>
    <row r="42" spans="2:9" x14ac:dyDescent="0.55000000000000004">
      <c r="B42" s="162"/>
      <c r="C42" s="163"/>
      <c r="D42" s="163"/>
      <c r="E42" s="163"/>
      <c r="F42" s="163"/>
      <c r="G42" s="163"/>
      <c r="H42" s="163"/>
      <c r="I42" s="164"/>
    </row>
    <row r="43" spans="2:9" x14ac:dyDescent="0.55000000000000004">
      <c r="B43" s="162"/>
      <c r="C43" s="163"/>
      <c r="D43" s="163"/>
      <c r="E43" s="163"/>
      <c r="F43" s="163"/>
      <c r="G43" s="163"/>
      <c r="H43" s="163"/>
      <c r="I43" s="164"/>
    </row>
    <row r="44" spans="2:9" x14ac:dyDescent="0.55000000000000004">
      <c r="B44" s="162"/>
      <c r="C44" s="163"/>
      <c r="D44" s="163"/>
      <c r="E44" s="163"/>
      <c r="F44" s="163"/>
      <c r="G44" s="163"/>
      <c r="H44" s="163"/>
      <c r="I44" s="164"/>
    </row>
    <row r="45" spans="2:9" x14ac:dyDescent="0.55000000000000004">
      <c r="B45" s="162"/>
      <c r="C45" s="163"/>
      <c r="D45" s="163"/>
      <c r="E45" s="163"/>
      <c r="F45" s="163"/>
      <c r="G45" s="163"/>
      <c r="H45" s="163"/>
      <c r="I45" s="164"/>
    </row>
    <row r="46" spans="2:9" x14ac:dyDescent="0.55000000000000004">
      <c r="B46" s="162"/>
      <c r="C46" s="163"/>
      <c r="D46" s="163"/>
      <c r="E46" s="163"/>
      <c r="F46" s="163"/>
      <c r="G46" s="163"/>
      <c r="H46" s="163"/>
      <c r="I46" s="164"/>
    </row>
    <row r="47" spans="2:9" x14ac:dyDescent="0.55000000000000004">
      <c r="B47" s="162"/>
      <c r="C47" s="163"/>
      <c r="D47" s="163"/>
      <c r="E47" s="163"/>
      <c r="F47" s="163"/>
      <c r="G47" s="163"/>
      <c r="H47" s="163"/>
      <c r="I47" s="164"/>
    </row>
    <row r="48" spans="2:9" x14ac:dyDescent="0.55000000000000004">
      <c r="B48" s="162"/>
      <c r="C48" s="163"/>
      <c r="D48" s="163"/>
      <c r="E48" s="163"/>
      <c r="F48" s="163"/>
      <c r="G48" s="163"/>
      <c r="H48" s="163"/>
      <c r="I48" s="164"/>
    </row>
    <row r="49" spans="2:12" x14ac:dyDescent="0.55000000000000004">
      <c r="B49" s="162"/>
      <c r="C49" s="163"/>
      <c r="D49" s="163"/>
      <c r="E49" s="163"/>
      <c r="F49" s="163"/>
      <c r="G49" s="163"/>
      <c r="H49" s="163"/>
      <c r="I49" s="164"/>
    </row>
    <row r="50" spans="2:12" x14ac:dyDescent="0.55000000000000004">
      <c r="B50" s="162"/>
      <c r="C50" s="163"/>
      <c r="D50" s="163"/>
      <c r="E50" s="163"/>
      <c r="F50" s="163"/>
      <c r="G50" s="163"/>
      <c r="H50" s="163"/>
      <c r="I50" s="164"/>
    </row>
    <row r="51" spans="2:12" x14ac:dyDescent="0.55000000000000004">
      <c r="B51" s="162"/>
      <c r="C51" s="163"/>
      <c r="D51" s="163"/>
      <c r="E51" s="163"/>
      <c r="F51" s="163"/>
      <c r="G51" s="163"/>
      <c r="H51" s="163"/>
      <c r="I51" s="164"/>
    </row>
    <row r="52" spans="2:12" x14ac:dyDescent="0.55000000000000004">
      <c r="B52" s="162"/>
      <c r="C52" s="163"/>
      <c r="D52" s="163"/>
      <c r="E52" s="163"/>
      <c r="F52" s="163"/>
      <c r="G52" s="163"/>
      <c r="H52" s="163"/>
      <c r="I52" s="164"/>
    </row>
    <row r="53" spans="2:12" x14ac:dyDescent="0.55000000000000004">
      <c r="B53" s="162"/>
      <c r="C53" s="163"/>
      <c r="D53" s="163"/>
      <c r="E53" s="163"/>
      <c r="F53" s="163"/>
      <c r="G53" s="163"/>
      <c r="H53" s="163"/>
      <c r="I53" s="164"/>
    </row>
    <row r="54" spans="2:12" x14ac:dyDescent="0.55000000000000004">
      <c r="B54" s="162"/>
      <c r="C54" s="163"/>
      <c r="D54" s="163"/>
      <c r="E54" s="163"/>
      <c r="F54" s="163"/>
      <c r="G54" s="163"/>
      <c r="H54" s="163"/>
      <c r="I54" s="164"/>
    </row>
    <row r="55" spans="2:12" x14ac:dyDescent="0.55000000000000004">
      <c r="B55" s="165"/>
      <c r="C55" s="166"/>
      <c r="D55" s="166"/>
      <c r="E55" s="166"/>
      <c r="F55" s="166"/>
      <c r="G55" s="166"/>
      <c r="H55" s="166"/>
      <c r="I55" s="167"/>
    </row>
    <row r="56" spans="2:12" x14ac:dyDescent="0.55000000000000004">
      <c r="B56" s="103"/>
      <c r="C56" s="103"/>
      <c r="D56" s="103"/>
      <c r="E56" s="103"/>
      <c r="F56" s="103"/>
      <c r="G56" s="103"/>
      <c r="H56" s="103"/>
      <c r="I56" s="103"/>
    </row>
    <row r="57" spans="2:12" x14ac:dyDescent="0.55000000000000004">
      <c r="B57" s="104" t="s">
        <v>112</v>
      </c>
      <c r="C57" s="103"/>
      <c r="D57" s="103"/>
      <c r="E57" s="103"/>
      <c r="F57" s="103"/>
      <c r="G57" s="103"/>
      <c r="H57" s="103"/>
      <c r="I57" s="103"/>
    </row>
    <row r="59" spans="2:12" x14ac:dyDescent="0.55000000000000004">
      <c r="B59" s="42" t="str">
        <f>'1'!B59</f>
        <v>Form template approved by Toxicology Technical Leader Wayne Lewallen on 11/14/2019.</v>
      </c>
    </row>
    <row r="60" spans="2:12" x14ac:dyDescent="0.55000000000000004">
      <c r="B60" s="42"/>
    </row>
    <row r="61" spans="2:12" x14ac:dyDescent="0.55000000000000004">
      <c r="B61" s="42"/>
      <c r="L61" s="119"/>
    </row>
    <row r="62" spans="2:12" x14ac:dyDescent="0.55000000000000004">
      <c r="B62" s="42"/>
      <c r="I62" s="8"/>
      <c r="L62" s="119" t="s">
        <v>118</v>
      </c>
    </row>
    <row r="63" spans="2:12" x14ac:dyDescent="0.55000000000000004">
      <c r="I63" s="131"/>
    </row>
    <row r="64" spans="2:12" x14ac:dyDescent="0.55000000000000004">
      <c r="I64" s="7"/>
    </row>
    <row r="65" spans="1:7" hidden="1" x14ac:dyDescent="0.55000000000000004">
      <c r="B65" s="44" t="s">
        <v>29</v>
      </c>
    </row>
    <row r="66" spans="1:7" hidden="1" x14ac:dyDescent="0.55000000000000004">
      <c r="B66" s="21" t="s">
        <v>41</v>
      </c>
      <c r="C66" s="46" t="s">
        <v>3</v>
      </c>
      <c r="D66" s="45"/>
    </row>
    <row r="67" spans="1:7" hidden="1" x14ac:dyDescent="0.55000000000000004">
      <c r="B67" s="47">
        <f>C11</f>
        <v>0</v>
      </c>
      <c r="C67" s="9" t="e">
        <f>ABS(C11-D$72)</f>
        <v>#DIV/0!</v>
      </c>
      <c r="D67" s="16" t="str">
        <f>IFERROR(C67/$D$72,"")</f>
        <v/>
      </c>
    </row>
    <row r="68" spans="1:7" hidden="1" x14ac:dyDescent="0.55000000000000004">
      <c r="B68" s="47">
        <f>C12</f>
        <v>0</v>
      </c>
      <c r="C68" s="10" t="e">
        <f>ABS(C12-D$72)</f>
        <v>#DIV/0!</v>
      </c>
      <c r="D68" s="16" t="str">
        <f t="shared" ref="D68:D70" si="0">IFERROR(C68/$D$72,"")</f>
        <v/>
      </c>
    </row>
    <row r="69" spans="1:7" hidden="1" x14ac:dyDescent="0.55000000000000004">
      <c r="B69" s="47">
        <f>C13</f>
        <v>0</v>
      </c>
      <c r="C69" s="10" t="e">
        <f>ABS(C13-D$72)</f>
        <v>#DIV/0!</v>
      </c>
      <c r="D69" s="16" t="str">
        <f t="shared" si="0"/>
        <v/>
      </c>
    </row>
    <row r="70" spans="1:7" hidden="1" x14ac:dyDescent="0.55000000000000004">
      <c r="B70" s="47">
        <f>C14</f>
        <v>0</v>
      </c>
      <c r="C70" s="10" t="e">
        <f>ABS(C14-D$72)</f>
        <v>#DIV/0!</v>
      </c>
      <c r="D70" s="16" t="str">
        <f t="shared" si="0"/>
        <v/>
      </c>
    </row>
    <row r="71" spans="1:7" hidden="1" x14ac:dyDescent="0.55000000000000004">
      <c r="F71" s="38" t="s">
        <v>77</v>
      </c>
    </row>
    <row r="72" spans="1:7" hidden="1" x14ac:dyDescent="0.55000000000000004">
      <c r="C72" s="38" t="s">
        <v>0</v>
      </c>
      <c r="D72" s="6" t="e">
        <f>AVERAGE(C11:C14)</f>
        <v>#DIV/0!</v>
      </c>
      <c r="E72" s="38" t="s">
        <v>10</v>
      </c>
      <c r="F72" s="37" t="e">
        <f>D72/1.18</f>
        <v>#DIV/0!</v>
      </c>
      <c r="G72" s="38" t="s">
        <v>10</v>
      </c>
    </row>
    <row r="73" spans="1:7" hidden="1" x14ac:dyDescent="0.55000000000000004">
      <c r="C73" s="55" t="s">
        <v>4</v>
      </c>
      <c r="D73" s="3" t="e">
        <f>TEXT(INT(D72*100)/100,"0.00")</f>
        <v>#DIV/0!</v>
      </c>
      <c r="E73" s="38" t="s">
        <v>10</v>
      </c>
      <c r="F73" s="3" t="e">
        <f>TEXT(INT(F72*100)/100,"0.00")</f>
        <v>#DIV/0!</v>
      </c>
      <c r="G73" s="38" t="s">
        <v>10</v>
      </c>
    </row>
    <row r="74" spans="1:7" hidden="1" x14ac:dyDescent="0.55000000000000004">
      <c r="C74" s="8" t="s">
        <v>1</v>
      </c>
      <c r="D74" s="4" t="str">
        <f>IF(MIN(C11:C14)&lt;0.01,"0.00",D73)</f>
        <v>0.00</v>
      </c>
      <c r="E74" s="38" t="s">
        <v>10</v>
      </c>
      <c r="F74" s="4" t="str">
        <f>IF(MIN(C11:C14)&lt;0.01,"0.00",F73)</f>
        <v>0.00</v>
      </c>
      <c r="G74" s="38" t="s">
        <v>10</v>
      </c>
    </row>
    <row r="75" spans="1:7" hidden="1" x14ac:dyDescent="0.55000000000000004"/>
    <row r="76" spans="1:7" hidden="1" x14ac:dyDescent="0.55000000000000004">
      <c r="C76" s="174" t="s">
        <v>2</v>
      </c>
      <c r="D76" s="56">
        <f>VLOOKUP(C9,Ranges!G9:H12,2)</f>
        <v>0.04</v>
      </c>
    </row>
    <row r="77" spans="1:7" hidden="1" x14ac:dyDescent="0.55000000000000004">
      <c r="B77" s="58"/>
      <c r="C77" s="175"/>
      <c r="D77" s="57" t="e">
        <f>D76*D72</f>
        <v>#DIV/0!</v>
      </c>
      <c r="F77" s="1"/>
    </row>
    <row r="78" spans="1:7" hidden="1" x14ac:dyDescent="0.55000000000000004">
      <c r="B78" s="58"/>
      <c r="C78" s="65"/>
      <c r="D78" s="66"/>
      <c r="F78" s="1"/>
    </row>
    <row r="79" spans="1:7" hidden="1" x14ac:dyDescent="0.55000000000000004">
      <c r="B79" s="11" t="s">
        <v>76</v>
      </c>
      <c r="C79" s="11"/>
    </row>
    <row r="80" spans="1:7" hidden="1" x14ac:dyDescent="0.55000000000000004">
      <c r="A80" s="64"/>
      <c r="B80" s="38" t="s">
        <v>78</v>
      </c>
      <c r="C80" s="63" t="str">
        <f>IF(OR(SUM(J11:J14)&gt;0,MAX(D67:D70)&gt;D76,C8="serum"),"",IF(D74="0.00","",CONCATENATE("The measured ",C8," acetone concentration is ",TEXT(TRUNC(D72,3),"0.000")," +/- ",IF(INT(D72*D76*10000)&lt;5,"0.001",TEXT(D72*D76,"0.000"))," grams per 100 milliliters, at a coverage probability of 99.7%.  ",CHAR(10),CHAR(10))))</f>
        <v/>
      </c>
    </row>
    <row r="81" spans="1:9" hidden="1" x14ac:dyDescent="0.55000000000000004">
      <c r="A81" s="64"/>
      <c r="B81" s="38" t="s">
        <v>79</v>
      </c>
      <c r="C81" s="63" t="str">
        <f>CONCATENATE("The ",C8," alcohol concentration is 0.00 grams of alcohol per 100 milliliters, as defined by NCGS 20-4.01 (1b).  ",IF(AND(B20="",E20="",C9&lt;&gt;"acetone"),C86,CHAR(10)&amp;CHAR(10)))</f>
        <v>The blood alcohol concentration is 0.00 grams of alcohol per 100 milliliters, as defined by NCGS 20-4.01 (1b).    (Analysis performed using HS-GC.)</v>
      </c>
    </row>
    <row r="82" spans="1:9" hidden="1" x14ac:dyDescent="0.55000000000000004">
      <c r="A82" s="64"/>
      <c r="B82" s="38" t="s">
        <v>80</v>
      </c>
      <c r="C82" s="63" t="str">
        <f>IFERROR(IF(AND(SUM(J11:J14)=0,MAX(D67:D70)&gt;D76),"",IF(C8="serum",CONCATENATE("The blood ",C9," concentration is ",TEXT(F74,"0.00")," grams of alcohol per 100 milliliters, as defined by NCGS 20-4.01 (1b).  The reported blood alcohol concentration is a calculated value resulting from a converted serum alcohol concentration.  The measured serum ",C9," concentration is ",TEXT(TRUNC(D72,3),"0.000")," +/- ",IF(INT(D72*D76*10000)&lt;5,"0.001",TEXT(D72*D76,"0.000"))," grams of alcohol per 100 milliliters, at a coverage probability of 99.7%.",IF(AND(B20="",E20=""),C86,CHAR(10)&amp;CHAR(10))),"")),"")</f>
        <v/>
      </c>
    </row>
    <row r="83" spans="1:9" hidden="1" x14ac:dyDescent="0.55000000000000004">
      <c r="A83" s="64"/>
      <c r="B83" s="38" t="s">
        <v>81</v>
      </c>
      <c r="C83" s="63" t="str">
        <f>IFERROR(IF(AND(SUM(J11:J14)=0,MAX(D67:D70)&gt;D76,SUM(K11:K14)=4,M30&lt;&gt;""),CONCATENATE("The ",C8," ",C9," concentration is ",TEXT(INT(M30*100)/100,"0.00")," grams of alcohol per 100 milliliters, as defined by NCGS 20-4.01 (1b)."),IF(AND(SUM(J11:J14)=0,MAX(D67:D70)&gt;D76),"",CONCATENATE("The ",C8," ",C9," concentration is ",TEXT(D74,"0.00")," grams of alcohol per 100 milliliters, as defined by NCGS 20-4.01 (1b).","  The measured ",C8," ",C9," concentration is ",TEXT(TRUNC(D72,3),"0.000")," +/- ",IF(INT(D72*D76*10000)&lt;5,"0.001",TEXT(D72*D76,"0.000"))," grams of alcohol per 100 milliliters, at a coverage probability of 99.7%.  ",IF(AND(B20="",E20=""),C86,CHAR(10)&amp;CHAR(10))))),"")</f>
        <v/>
      </c>
    </row>
    <row r="84" spans="1:9" hidden="1" x14ac:dyDescent="0.55000000000000004">
      <c r="A84" s="64"/>
      <c r="B84" s="38" t="s">
        <v>83</v>
      </c>
      <c r="C84" s="63" t="str">
        <f>CONCATENATE("Analysis confirmed the presence of the following substance: ",B20,".  ",CHAR(10),CHAR(10))</f>
        <v xml:space="preserve">Analysis confirmed the presence of the following substance: .  
</v>
      </c>
    </row>
    <row r="85" spans="1:9" hidden="1" x14ac:dyDescent="0.55000000000000004">
      <c r="A85" s="64"/>
      <c r="B85" s="67" t="s">
        <v>84</v>
      </c>
      <c r="C85" s="54" t="str">
        <f>CONCATENATE("Analysis did not confirm the presence of the following: ",E20,".  ",CHAR(10),CHAR(10))</f>
        <v xml:space="preserve">Analysis did not confirm the presence of the following: .  
</v>
      </c>
    </row>
    <row r="86" spans="1:9" hidden="1" x14ac:dyDescent="0.55000000000000004">
      <c r="A86" s="64"/>
      <c r="B86" s="78" t="s">
        <v>90</v>
      </c>
      <c r="C86" s="101" t="s">
        <v>111</v>
      </c>
    </row>
    <row r="87" spans="1:9" hidden="1" x14ac:dyDescent="0.55000000000000004"/>
    <row r="88" spans="1:9" hidden="1" x14ac:dyDescent="0.55000000000000004"/>
    <row r="89" spans="1:9" hidden="1" x14ac:dyDescent="0.55000000000000004">
      <c r="B89" s="38" t="s">
        <v>100</v>
      </c>
      <c r="E89" s="90"/>
    </row>
    <row r="90" spans="1:9" hidden="1" x14ac:dyDescent="0.55000000000000004">
      <c r="B90" s="159" t="str">
        <f>CONCATENATE(IF(AND(C8&lt;&gt;"serum",C9="acetone"),"- "&amp;C80,""),IF(OR(C17="x",AND(C9&lt;&gt;"acetone",SUM(J11:J14)&gt;0)),"- "&amp;C81,""),IF(AND(SUM(K11:K14)&gt;1,C8&lt;&gt;"serum",C9&lt;&gt;"acetone",C17&lt;&gt;"x",SUM(J11:J14)=0),"- "&amp;C83,""),IF(AND(C8="serum",C17&lt;&gt;"x",SUM(J11:J14)=0),"- "&amp;C82,""),IF(B20&lt;&gt;"","- "&amp;C84,""),IF(E20&lt;&gt;"","- "&amp;C85,""),IF(OR(B20&lt;&gt;"",E20&lt;&gt;"",AND(C9="acetone",C8&lt;&gt;"serum")),C86,""))</f>
        <v/>
      </c>
      <c r="C90" s="160"/>
      <c r="D90" s="160"/>
      <c r="E90" s="160"/>
      <c r="F90" s="160"/>
      <c r="G90" s="160"/>
      <c r="H90" s="160"/>
      <c r="I90" s="161"/>
    </row>
    <row r="91" spans="1:9" hidden="1" x14ac:dyDescent="0.55000000000000004">
      <c r="B91" s="162"/>
      <c r="C91" s="163"/>
      <c r="D91" s="163"/>
      <c r="E91" s="163"/>
      <c r="F91" s="163"/>
      <c r="G91" s="163"/>
      <c r="H91" s="163"/>
      <c r="I91" s="164"/>
    </row>
    <row r="92" spans="1:9" hidden="1" x14ac:dyDescent="0.55000000000000004">
      <c r="B92" s="162"/>
      <c r="C92" s="163"/>
      <c r="D92" s="163"/>
      <c r="E92" s="163"/>
      <c r="F92" s="163"/>
      <c r="G92" s="163"/>
      <c r="H92" s="163"/>
      <c r="I92" s="164"/>
    </row>
    <row r="93" spans="1:9" hidden="1" x14ac:dyDescent="0.55000000000000004">
      <c r="B93" s="162"/>
      <c r="C93" s="163"/>
      <c r="D93" s="163"/>
      <c r="E93" s="163"/>
      <c r="F93" s="163"/>
      <c r="G93" s="163"/>
      <c r="H93" s="163"/>
      <c r="I93" s="164"/>
    </row>
    <row r="94" spans="1:9" hidden="1" x14ac:dyDescent="0.55000000000000004">
      <c r="B94" s="162"/>
      <c r="C94" s="163"/>
      <c r="D94" s="163"/>
      <c r="E94" s="163"/>
      <c r="F94" s="163"/>
      <c r="G94" s="163"/>
      <c r="H94" s="163"/>
      <c r="I94" s="164"/>
    </row>
    <row r="95" spans="1:9" hidden="1" x14ac:dyDescent="0.55000000000000004">
      <c r="B95" s="162"/>
      <c r="C95" s="163"/>
      <c r="D95" s="163"/>
      <c r="E95" s="163"/>
      <c r="F95" s="163"/>
      <c r="G95" s="163"/>
      <c r="H95" s="163"/>
      <c r="I95" s="164"/>
    </row>
    <row r="96" spans="1:9" hidden="1" x14ac:dyDescent="0.55000000000000004">
      <c r="B96" s="162"/>
      <c r="C96" s="163"/>
      <c r="D96" s="163"/>
      <c r="E96" s="163"/>
      <c r="F96" s="163"/>
      <c r="G96" s="163"/>
      <c r="H96" s="163"/>
      <c r="I96" s="164"/>
    </row>
    <row r="97" spans="2:9" hidden="1" x14ac:dyDescent="0.55000000000000004">
      <c r="B97" s="162"/>
      <c r="C97" s="163"/>
      <c r="D97" s="163"/>
      <c r="E97" s="163"/>
      <c r="F97" s="163"/>
      <c r="G97" s="163"/>
      <c r="H97" s="163"/>
      <c r="I97" s="164"/>
    </row>
    <row r="98" spans="2:9" hidden="1" x14ac:dyDescent="0.55000000000000004">
      <c r="B98" s="162"/>
      <c r="C98" s="163"/>
      <c r="D98" s="163"/>
      <c r="E98" s="163"/>
      <c r="F98" s="163"/>
      <c r="G98" s="163"/>
      <c r="H98" s="163"/>
      <c r="I98" s="164"/>
    </row>
    <row r="99" spans="2:9" hidden="1" x14ac:dyDescent="0.55000000000000004">
      <c r="B99" s="165"/>
      <c r="C99" s="166"/>
      <c r="D99" s="166"/>
      <c r="E99" s="166"/>
      <c r="F99" s="166"/>
      <c r="G99" s="166"/>
      <c r="H99" s="166"/>
      <c r="I99" s="167"/>
    </row>
    <row r="100" spans="2:9" hidden="1" x14ac:dyDescent="0.55000000000000004"/>
  </sheetData>
  <sheetProtection algorithmName="SHA-512" hashValue="p08hsS7IlAzG3dRYix3p+2PAXhUTje3mM23+aELfQ1Estl9/IKhUNOgz4Prqkal5pImzu6RIZKgl+P5D1s1RTQ==" saltValue="xvT0woC1k64IQrHgt8goEg==" spinCount="100000" sheet="1" objects="1" scenarios="1"/>
  <mergeCells count="29">
    <mergeCell ref="B1:F1"/>
    <mergeCell ref="E4:F4"/>
    <mergeCell ref="E5:F5"/>
    <mergeCell ref="N7:P7"/>
    <mergeCell ref="F8:F16"/>
    <mergeCell ref="G8:I8"/>
    <mergeCell ref="N8:P8"/>
    <mergeCell ref="G9:I9"/>
    <mergeCell ref="G10:I10"/>
    <mergeCell ref="G11:I11"/>
    <mergeCell ref="B27:I27"/>
    <mergeCell ref="P11:P22"/>
    <mergeCell ref="G12:I12"/>
    <mergeCell ref="G13:I13"/>
    <mergeCell ref="G14:I14"/>
    <mergeCell ref="G15:I15"/>
    <mergeCell ref="G16:I16"/>
    <mergeCell ref="E19:H19"/>
    <mergeCell ref="B20:C20"/>
    <mergeCell ref="E20:H20"/>
    <mergeCell ref="B23:I24"/>
    <mergeCell ref="N23:P23"/>
    <mergeCell ref="O25:P26"/>
    <mergeCell ref="N28:P28"/>
    <mergeCell ref="B30:I38"/>
    <mergeCell ref="B41:I55"/>
    <mergeCell ref="C76:C77"/>
    <mergeCell ref="B90:I99"/>
    <mergeCell ref="N30:P31"/>
  </mergeCells>
  <conditionalFormatting sqref="C67:C70">
    <cfRule type="expression" dxfId="309" priority="8">
      <formula>ABS(C11-$D$72)&gt;$D$77</formula>
    </cfRule>
  </conditionalFormatting>
  <conditionalFormatting sqref="B26">
    <cfRule type="expression" dxfId="308" priority="9">
      <formula>B27=""</formula>
    </cfRule>
  </conditionalFormatting>
  <conditionalFormatting sqref="B4">
    <cfRule type="expression" dxfId="307" priority="7">
      <formula>$B$5=""</formula>
    </cfRule>
  </conditionalFormatting>
  <conditionalFormatting sqref="C4">
    <cfRule type="expression" dxfId="306" priority="6">
      <formula>$C$5=""</formula>
    </cfRule>
  </conditionalFormatting>
  <conditionalFormatting sqref="E4:F4">
    <cfRule type="expression" dxfId="305" priority="5">
      <formula>$E$5=""</formula>
    </cfRule>
  </conditionalFormatting>
  <conditionalFormatting sqref="H4">
    <cfRule type="expression" dxfId="304" priority="4">
      <formula>$H$5=""</formula>
    </cfRule>
  </conditionalFormatting>
  <conditionalFormatting sqref="C8">
    <cfRule type="expression" dxfId="303" priority="3">
      <formula>$C$8&lt;&gt;"blood"</formula>
    </cfRule>
  </conditionalFormatting>
  <conditionalFormatting sqref="C9">
    <cfRule type="expression" dxfId="302" priority="2">
      <formula>$C$9&lt;&gt;"ethanol"</formula>
    </cfRule>
  </conditionalFormatting>
  <conditionalFormatting sqref="M30">
    <cfRule type="expression" dxfId="301" priority="1">
      <formula>N30&lt;&gt;""</formula>
    </cfRule>
  </conditionalFormatting>
  <conditionalFormatting sqref="G9:G12">
    <cfRule type="expression" dxfId="300" priority="136">
      <formula>AND(SUM(J$11:J$14)=0,D67&gt;$D$76)</formula>
    </cfRule>
  </conditionalFormatting>
  <dataValidations count="8">
    <dataValidation type="list" errorStyle="warning" allowBlank="1" showErrorMessage="1" errorTitle="Custom entry" error="You have customized this field." sqref="B27:I27" xr:uid="{00000000-0002-0000-2300-000000000000}">
      <formula1>dispositions</formula1>
    </dataValidation>
    <dataValidation type="textLength" errorStyle="warning" operator="equal" allowBlank="1" showInputMessage="1" showErrorMessage="1" errorTitle="Case Number Length Error?" error="The length of the case number should be 10 characters." sqref="B5" xr:uid="{00000000-0002-0000-2300-000001000000}">
      <formula1>10</formula1>
    </dataValidation>
    <dataValidation type="list" errorStyle="warning" allowBlank="1" showInputMessage="1" showErrorMessage="1" errorTitle="Custom Entry" error="You have entered a selection not in the drop-down list.  " sqref="E20" xr:uid="{00000000-0002-0000-2300-000002000000}">
      <formula1>othervolid</formula1>
    </dataValidation>
    <dataValidation type="list" errorStyle="warning" allowBlank="1" showErrorMessage="1" errorTitle="Custom entry" error="You have customized this field." sqref="B23:I24" xr:uid="{00000000-0002-0000-2300-000003000000}">
      <formula1>statements</formula1>
    </dataValidation>
    <dataValidation type="list" allowBlank="1" showInputMessage="1" showErrorMessage="1" sqref="C8" xr:uid="{00000000-0002-0000-2300-000004000000}">
      <formula1>matrix_list</formula1>
    </dataValidation>
    <dataValidation type="list" errorStyle="warning" allowBlank="1" showInputMessage="1" showErrorMessage="1" errorTitle="Custom Entry" error="You have entered a name not in the drop-down list." sqref="H5" xr:uid="{00000000-0002-0000-2300-000005000000}">
      <formula1>analyst_list</formula1>
    </dataValidation>
    <dataValidation type="list" errorStyle="warning" allowBlank="1" showInputMessage="1" showErrorMessage="1" errorTitle="custom entry" error="You have entered a selection not in the drop-down list.  " sqref="B20:C20" xr:uid="{00000000-0002-0000-2300-000006000000}">
      <formula1>othervolid</formula1>
    </dataValidation>
    <dataValidation type="list" allowBlank="1" showInputMessage="1" showErrorMessage="1" sqref="C17" xr:uid="{00000000-0002-0000-2300-000007000000}">
      <formula1>applies</formula1>
    </dataValidation>
  </dataValidations>
  <pageMargins left="0.7" right="0.7" top="0.75" bottom="0.75" header="0.3" footer="0.3"/>
  <pageSetup scale="68" orientation="portrait" horizontalDpi="300" verticalDpi="300" r:id="rId1"/>
  <ignoredErrors>
    <ignoredError sqref="H5 E5 B5:C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866" r:id="rId4" name="Button 2">
              <controlPr defaultSize="0" print="0" autoFill="0" autoPict="0" macro="[0]!ThisWorkbook.GeneratePDF">
                <anchor moveWithCells="1">
                  <from>
                    <xdr:col>8</xdr:col>
                    <xdr:colOff>1123950</xdr:colOff>
                    <xdr:row>3</xdr:row>
                    <xdr:rowOff>11430</xdr:rowOff>
                  </from>
                  <to>
                    <xdr:col>11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2300-000008000000}">
          <x14:formula1>
            <xm:f>Ranges!$G$9:$G$12</xm:f>
          </x14:formula1>
          <xm:sqref>C9</xm:sqref>
        </x14:dataValidation>
        <x14:dataValidation type="date" errorStyle="information" operator="lessThan" allowBlank="1" showErrorMessage="1" errorTitle="Uncertainty Update Due" error="The uncertainty values used in this form are due to be updated.  Please ensure you are using the most recent form." xr:uid="{00000000-0002-0000-2300-000009000000}">
          <x14:formula1>
            <xm:f>Ranges!G14+Ranges!G16</xm:f>
          </x14:formula1>
          <xm:sqref>E5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8">
    <pageSetUpPr fitToPage="1"/>
  </sheetPr>
  <dimension ref="A1:Q100"/>
  <sheetViews>
    <sheetView showGridLines="0" zoomScaleNormal="100" workbookViewId="0">
      <selection activeCell="C11" sqref="C11"/>
    </sheetView>
  </sheetViews>
  <sheetFormatPr defaultColWidth="9.15625" defaultRowHeight="14.4" x14ac:dyDescent="0.55000000000000004"/>
  <cols>
    <col min="1" max="1" width="1.83984375" style="38" customWidth="1"/>
    <col min="2" max="2" width="20.83984375" style="38" customWidth="1"/>
    <col min="3" max="3" width="12" style="38" bestFit="1" customWidth="1"/>
    <col min="4" max="4" width="11" style="38" customWidth="1"/>
    <col min="5" max="5" width="9.578125" style="38" customWidth="1"/>
    <col min="6" max="6" width="7.15625" style="38" customWidth="1"/>
    <col min="7" max="7" width="7.68359375" style="38" customWidth="1"/>
    <col min="8" max="8" width="25.68359375" style="38" customWidth="1"/>
    <col min="9" max="9" width="38.578125" style="38" customWidth="1"/>
    <col min="10" max="10" width="15.83984375" style="38" hidden="1" customWidth="1"/>
    <col min="11" max="11" width="22.41796875" style="38" hidden="1" customWidth="1"/>
    <col min="12" max="12" width="5" style="38" customWidth="1"/>
    <col min="13" max="13" width="7.41796875" style="38" customWidth="1"/>
    <col min="14" max="14" width="2.26171875" style="38" customWidth="1"/>
    <col min="15" max="15" width="2" style="38" customWidth="1"/>
    <col min="16" max="16" width="88.15625" style="38" customWidth="1"/>
    <col min="17" max="16384" width="9.15625" style="38"/>
  </cols>
  <sheetData>
    <row r="1" spans="2:17" ht="15" customHeight="1" x14ac:dyDescent="0.55000000000000004">
      <c r="B1" s="132" t="str">
        <f>'1'!B1</f>
        <v>Body Fluid Alcohol Concentration and Volatiles Reporting Form</v>
      </c>
      <c r="C1" s="133"/>
      <c r="D1" s="133"/>
      <c r="E1" s="133"/>
      <c r="F1" s="133"/>
      <c r="G1" s="79"/>
      <c r="H1" s="79"/>
      <c r="I1" s="93" t="str">
        <f>'1'!I1</f>
        <v>Version 2</v>
      </c>
      <c r="J1" s="44" t="s">
        <v>40</v>
      </c>
      <c r="K1" s="44" t="s">
        <v>40</v>
      </c>
      <c r="L1" s="44"/>
    </row>
    <row r="2" spans="2:17" ht="15" customHeight="1" x14ac:dyDescent="0.55000000000000004">
      <c r="B2" s="80" t="str">
        <f>'1'!B2</f>
        <v>NCSCL - Toxicology Section</v>
      </c>
      <c r="C2" s="11"/>
      <c r="D2" s="11"/>
      <c r="E2" s="11"/>
      <c r="F2" s="11"/>
      <c r="G2" s="11"/>
      <c r="H2" s="11"/>
      <c r="I2" s="94" t="str">
        <f>'1'!I2</f>
        <v>Effective Date: 11/14/2019</v>
      </c>
      <c r="J2" s="44"/>
      <c r="K2" s="44"/>
      <c r="L2" s="44"/>
      <c r="N2" s="100"/>
    </row>
    <row r="3" spans="2:17" ht="15" customHeight="1" x14ac:dyDescent="0.55000000000000004">
      <c r="D3" s="41"/>
      <c r="O3" s="95" t="s">
        <v>88</v>
      </c>
    </row>
    <row r="4" spans="2:17" ht="15" customHeight="1" x14ac:dyDescent="0.55000000000000004">
      <c r="B4" s="124" t="s">
        <v>37</v>
      </c>
      <c r="C4" s="124" t="s">
        <v>38</v>
      </c>
      <c r="E4" s="138" t="s">
        <v>94</v>
      </c>
      <c r="F4" s="138"/>
      <c r="H4" s="118" t="s">
        <v>44</v>
      </c>
      <c r="J4" s="92"/>
      <c r="O4" s="95"/>
      <c r="P4" s="110" t="s">
        <v>113</v>
      </c>
    </row>
    <row r="5" spans="2:17" ht="15" customHeight="1" x14ac:dyDescent="0.55000000000000004">
      <c r="B5" s="120" t="str">
        <f>IF('Sample list'!B41="","",'Sample list'!B41)</f>
        <v/>
      </c>
      <c r="C5" s="120" t="str">
        <f>IF('Sample list'!C41="","",'Sample list'!C41)</f>
        <v/>
      </c>
      <c r="E5" s="136" t="str">
        <f>IF('1'!E5="","",'1'!E5)</f>
        <v/>
      </c>
      <c r="F5" s="137"/>
      <c r="H5" s="83" t="str">
        <f>IF('1'!H5="","",'1'!H5)</f>
        <v/>
      </c>
      <c r="O5" s="38" t="s">
        <v>88</v>
      </c>
      <c r="P5" s="37" t="str">
        <f>B41</f>
        <v/>
      </c>
    </row>
    <row r="6" spans="2:17" ht="15" customHeight="1" x14ac:dyDescent="0.55000000000000004"/>
    <row r="7" spans="2:17" ht="15" customHeight="1" thickBot="1" x14ac:dyDescent="0.6">
      <c r="N7" s="135" t="s">
        <v>96</v>
      </c>
      <c r="O7" s="135"/>
      <c r="P7" s="135"/>
    </row>
    <row r="8" spans="2:17" ht="15" customHeight="1" x14ac:dyDescent="0.55000000000000004">
      <c r="B8" s="71" t="s">
        <v>92</v>
      </c>
      <c r="C8" s="81" t="s">
        <v>71</v>
      </c>
      <c r="F8" s="141" t="s">
        <v>86</v>
      </c>
      <c r="G8" s="139" t="str">
        <f>CONCATENATE("The measured ",C9," values are:")</f>
        <v>The measured ethanol values are:</v>
      </c>
      <c r="H8" s="140"/>
      <c r="I8" s="140"/>
      <c r="M8" s="64"/>
      <c r="N8" s="134" t="s">
        <v>97</v>
      </c>
      <c r="O8" s="134"/>
      <c r="P8" s="134"/>
      <c r="Q8" s="40"/>
    </row>
    <row r="9" spans="2:17" ht="15" customHeight="1" x14ac:dyDescent="0.55000000000000004">
      <c r="B9" s="72" t="s">
        <v>93</v>
      </c>
      <c r="C9" s="82" t="s">
        <v>5</v>
      </c>
      <c r="F9" s="141"/>
      <c r="G9" s="142" t="str">
        <f>IF(C11="","",IF(C11=0,"0.0000  g/dl",CONCATENATE(TEXT(C11,"0.0000"),"  g/dl",IF(AND(SUM(J$11:J$14)=0,D67&gt;$D$76),CONCATENATE("  (&gt;",$D$76*100,"% deviation from the average)"),""),IF(C11*10000-INT(C11*10000)&gt;0.0001,"    (THIS VALUE CONTAINS MORE DECIMAL PLACES THAN DISPLAYED)",""))))</f>
        <v/>
      </c>
      <c r="H9" s="143"/>
      <c r="I9" s="143"/>
      <c r="M9" s="64"/>
      <c r="N9" s="105"/>
      <c r="O9" s="89"/>
      <c r="P9" s="106"/>
      <c r="Q9" s="40"/>
    </row>
    <row r="10" spans="2:17" ht="15" customHeight="1" x14ac:dyDescent="0.55000000000000004">
      <c r="B10" s="72"/>
      <c r="C10" s="73"/>
      <c r="D10" s="69"/>
      <c r="F10" s="141"/>
      <c r="G10" s="142" t="str">
        <f>IF(C12="","",IF(C12=0,"0.0000  g/dl",CONCATENATE(TEXT(C12,"0.0000"),"  g/dl",IF(AND(SUM(J$11:J$14)=0,D68&gt;$D$76),CONCATENATE("  (&gt;",$D$76*100,"% deviation from the average)"),""),IF(C12*10000-INT(C12*10000)&gt;0.0001,"    (THIS VALUE CONTAINS MORE DECIMAL PLACES THAN DISPLAYED)",""))))</f>
        <v/>
      </c>
      <c r="H10" s="143"/>
      <c r="I10" s="143"/>
      <c r="J10" s="38" t="s">
        <v>39</v>
      </c>
      <c r="K10" s="43" t="s">
        <v>75</v>
      </c>
      <c r="L10" s="43"/>
      <c r="M10" s="64"/>
      <c r="N10" s="7"/>
      <c r="O10" s="89" t="str">
        <f>"Item "&amp;C5&amp;":"</f>
        <v>Item :</v>
      </c>
      <c r="P10" s="89"/>
      <c r="Q10" s="40"/>
    </row>
    <row r="11" spans="2:17" ht="15" customHeight="1" x14ac:dyDescent="0.55000000000000004">
      <c r="B11" s="74" t="s">
        <v>74</v>
      </c>
      <c r="C11" s="84"/>
      <c r="D11" s="2" t="str">
        <f>IF(LEN(C11)&gt;6,"re-enter",IF(C11&gt;0.5,"HI cal",""))</f>
        <v/>
      </c>
      <c r="F11" s="141"/>
      <c r="G11" s="142" t="str">
        <f>IF(C13="","",IF(C13=0,"0.0000  g/dl",CONCATENATE(TEXT(C13,"0.0000"),"  g/dl",IF(AND(SUM(J$11:J$14)=0,D69&gt;$D$76),CONCATENATE("  (&gt;",$D$76*100,"% deviation from the average)"),""),IF(C13*10000-INT(C13*10000)&gt;0.0001,"    (THIS VALUE CONTAINS MORE DECIMAL PLACES THAN DISPLAYED)",""))))</f>
        <v/>
      </c>
      <c r="H11" s="143"/>
      <c r="I11" s="143"/>
      <c r="J11" s="54">
        <f>IF(C11="",0,IF(C11&lt;0.01,1,0))</f>
        <v>0</v>
      </c>
      <c r="K11" s="43">
        <f>IF(C11&lt;&gt;"",1,0)</f>
        <v>0</v>
      </c>
      <c r="L11" s="43"/>
      <c r="M11" s="64"/>
      <c r="N11" s="88"/>
      <c r="O11" s="91"/>
      <c r="P11" s="151" t="str">
        <f>CONCATENATE(IF(B90="","",B90&amp;CHAR(10)&amp;CHAR(10)),IF(B23="","","- "&amp;B23))</f>
        <v/>
      </c>
      <c r="Q11" s="40"/>
    </row>
    <row r="12" spans="2:17" ht="15" customHeight="1" x14ac:dyDescent="0.55000000000000004">
      <c r="B12" s="72"/>
      <c r="C12" s="84"/>
      <c r="D12" s="2" t="str">
        <f>IF(LEN(C12)&gt;6,"re-enter",IF(C12&gt;0.5,"HI cal",""))</f>
        <v/>
      </c>
      <c r="F12" s="141"/>
      <c r="G12" s="142" t="str">
        <f>IF(C14="","",IF(C14=0,"0.0000  g/dl",CONCATENATE(TEXT(C14,"0.0000"),"  g/dl",IF(AND(SUM(J$11:J$14)=0,D70&gt;$D$76),CONCATENATE("  (&gt;",$D$76*100,"% deviation from the average)"),""),IF(C14*10000-INT(C14*10000)&gt;0.0001,"    (THIS VALUE CONTAINS MORE DECIMAL PLACES THAN DISPLAYED)",""))))</f>
        <v/>
      </c>
      <c r="H12" s="143"/>
      <c r="I12" s="143"/>
      <c r="J12" s="54">
        <f>IF(C12="",0,IF(C12&lt;0.01,1,0))</f>
        <v>0</v>
      </c>
      <c r="K12" s="43">
        <f>IF(C12&lt;&gt;"",1,0)</f>
        <v>0</v>
      </c>
      <c r="L12" s="43"/>
      <c r="M12" s="64"/>
      <c r="N12" s="88"/>
      <c r="O12" s="88"/>
      <c r="P12" s="151"/>
      <c r="Q12" s="40"/>
    </row>
    <row r="13" spans="2:17" ht="15" customHeight="1" x14ac:dyDescent="0.55000000000000004">
      <c r="B13" s="72"/>
      <c r="C13" s="84"/>
      <c r="D13" s="2" t="str">
        <f>IF(LEN(C13)&gt;6,"re-enter",IF(C13&gt;0.5,"HI cal",""))</f>
        <v/>
      </c>
      <c r="F13" s="141"/>
      <c r="G13" s="139" t="str">
        <f>IF(MIN(C11:C14)&lt;0.01,"",CONCATENATE("The average of the four values is  ",TEXT(D72,"0.000000")," g/dl."))</f>
        <v/>
      </c>
      <c r="H13" s="140"/>
      <c r="I13" s="140"/>
      <c r="J13" s="54">
        <f>IF(C13="",0,IF(C13&lt;0.01,1,0))</f>
        <v>0</v>
      </c>
      <c r="K13" s="43">
        <f>IF(C13&lt;&gt;"",1,0)</f>
        <v>0</v>
      </c>
      <c r="L13" s="43"/>
      <c r="M13" s="64"/>
      <c r="N13" s="88"/>
      <c r="O13" s="88"/>
      <c r="P13" s="151"/>
      <c r="Q13" s="40"/>
    </row>
    <row r="14" spans="2:17" ht="15" customHeight="1" thickBot="1" x14ac:dyDescent="0.6">
      <c r="B14" s="75"/>
      <c r="C14" s="85"/>
      <c r="D14" s="2" t="str">
        <f>IF(LEN(C14)&gt;6,"re-enter",IF(C14&gt;0.5,"HI cal",""))</f>
        <v/>
      </c>
      <c r="F14" s="141"/>
      <c r="G14" s="144" t="str">
        <f>IF(MIN(C11:C14)&lt;0.01,"",CONCATENATE("The ",D76*100,"% uncertainty is +/- ", TEXT(D77,"0.0000000"), " g/dl, at a 99.73 % level of confidence (k=3)."))</f>
        <v/>
      </c>
      <c r="H14" s="145"/>
      <c r="I14" s="145"/>
      <c r="J14" s="54">
        <f>IF(C14="",0,IF(C14&lt;0.01,1,0))</f>
        <v>0</v>
      </c>
      <c r="K14" s="43">
        <f>IF(C14&lt;&gt;"",1,0)</f>
        <v>0</v>
      </c>
      <c r="L14" s="43"/>
      <c r="M14" s="64"/>
      <c r="N14" s="88"/>
      <c r="O14" s="88"/>
      <c r="P14" s="151"/>
      <c r="Q14" s="40"/>
    </row>
    <row r="15" spans="2:17" x14ac:dyDescent="0.55000000000000004">
      <c r="B15" s="117"/>
      <c r="F15" s="141"/>
      <c r="G15" s="146" t="str">
        <f>IF(OR(MIN(C11:C14)&lt;0.01,SUM(K11:K14)&lt;&gt;4),"",IF(AND(MAX(D67:D70)&gt;D76,M30=""),"",IF(AND(MAX(D67:D70)&gt;D76,M30&lt;&gt;""),"The lowest value was used for reporting.",CONCATENATE("The ",IF(C8="serum","serum converted, ",""),"truncated average for reporting is ",IF(C8="serum",TEXT(F74,"0.00"),TEXT(D74,"0.00")),"  g/dl."))))</f>
        <v/>
      </c>
      <c r="H15" s="147"/>
      <c r="I15" s="147"/>
      <c r="J15" s="54"/>
      <c r="M15" s="64"/>
      <c r="N15" s="88"/>
      <c r="O15" s="91"/>
      <c r="P15" s="151"/>
      <c r="Q15" s="40"/>
    </row>
    <row r="16" spans="2:17" x14ac:dyDescent="0.55000000000000004">
      <c r="B16" s="117"/>
      <c r="C16" s="70" t="str">
        <f>IF(AND(C9&lt;&gt;"acetone",C17="x",SUM(K11:K14)&gt;0,SUM(J11:J14)=0),"'No alcohol' selected below conflicts with entered results!","")</f>
        <v/>
      </c>
      <c r="F16" s="141"/>
      <c r="G16" s="144" t="str">
        <f>IF(C8="serum",CONCATENATE("The serum to whole blood conversion calculation is:  ",TEXT(D72,"0.000000")," g/dl / 1.18 = ",TEXT(F72,"0.000000")," g/dl."),"")</f>
        <v/>
      </c>
      <c r="H16" s="145"/>
      <c r="I16" s="145"/>
      <c r="J16" s="54"/>
      <c r="M16" s="64"/>
      <c r="N16" s="88"/>
      <c r="O16" s="7"/>
      <c r="P16" s="151"/>
      <c r="Q16" s="40"/>
    </row>
    <row r="17" spans="2:17" x14ac:dyDescent="0.55000000000000004">
      <c r="B17" s="68" t="s">
        <v>42</v>
      </c>
      <c r="C17" s="86"/>
      <c r="D17" s="60" t="s">
        <v>43</v>
      </c>
      <c r="F17" s="98"/>
      <c r="M17" s="64"/>
      <c r="N17" s="7"/>
      <c r="O17" s="7"/>
      <c r="P17" s="151"/>
      <c r="Q17" s="40"/>
    </row>
    <row r="18" spans="2:17" x14ac:dyDescent="0.55000000000000004">
      <c r="M18" s="64"/>
      <c r="N18" s="7"/>
      <c r="O18" s="123"/>
      <c r="P18" s="151"/>
      <c r="Q18" s="40"/>
    </row>
    <row r="19" spans="2:17" x14ac:dyDescent="0.55000000000000004">
      <c r="B19" s="59" t="s">
        <v>85</v>
      </c>
      <c r="C19" s="38" t="str">
        <f>IFERROR(IF(B20="","",IF(VLOOKUP(B20,othervolid,1)=B20,"","+")),"+")</f>
        <v/>
      </c>
      <c r="E19" s="148" t="s">
        <v>82</v>
      </c>
      <c r="F19" s="148"/>
      <c r="G19" s="148"/>
      <c r="H19" s="148"/>
      <c r="I19" s="38" t="str">
        <f>IFERROR(IF(E20="","",IF(VLOOKUP(E20,othervolid,1)=E20,"","+")),"+")</f>
        <v/>
      </c>
      <c r="M19" s="64"/>
      <c r="N19" s="7"/>
      <c r="O19" s="7"/>
      <c r="P19" s="151"/>
      <c r="Q19" s="40"/>
    </row>
    <row r="20" spans="2:17" ht="15" customHeight="1" x14ac:dyDescent="0.55000000000000004">
      <c r="B20" s="158"/>
      <c r="C20" s="158"/>
      <c r="E20" s="171"/>
      <c r="F20" s="172"/>
      <c r="G20" s="172"/>
      <c r="H20" s="173"/>
      <c r="M20" s="64"/>
      <c r="N20" s="88"/>
      <c r="O20" s="7"/>
      <c r="P20" s="151"/>
      <c r="Q20" s="40"/>
    </row>
    <row r="21" spans="2:17" x14ac:dyDescent="0.55000000000000004">
      <c r="D21" s="99" t="str">
        <f>IF(AND(B20=E20,B20&lt;&gt;""),"The two entries above conflict with eachother!","")</f>
        <v/>
      </c>
      <c r="M21" s="64"/>
      <c r="N21" s="88"/>
      <c r="O21" s="7"/>
      <c r="P21" s="151"/>
      <c r="Q21" s="40"/>
    </row>
    <row r="22" spans="2:17" ht="15" customHeight="1" x14ac:dyDescent="0.55000000000000004">
      <c r="B22" s="38" t="s">
        <v>101</v>
      </c>
      <c r="E22" s="38" t="str">
        <f>IFERROR(IF(B23="","",IF(VLOOKUP(B23,statements_alpha,1)=B23,"","+")),"+")</f>
        <v/>
      </c>
      <c r="F22" s="39"/>
      <c r="G22" s="58"/>
      <c r="H22" s="58"/>
      <c r="I22" s="58"/>
      <c r="M22" s="64"/>
      <c r="N22" s="7"/>
      <c r="O22" s="7"/>
      <c r="P22" s="151"/>
      <c r="Q22" s="40"/>
    </row>
    <row r="23" spans="2:17" ht="15" customHeight="1" x14ac:dyDescent="0.55000000000000004">
      <c r="B23" s="152"/>
      <c r="C23" s="153"/>
      <c r="D23" s="153"/>
      <c r="E23" s="153"/>
      <c r="F23" s="153"/>
      <c r="G23" s="153"/>
      <c r="H23" s="153"/>
      <c r="I23" s="154"/>
      <c r="M23" s="64"/>
      <c r="N23" s="149" t="s">
        <v>98</v>
      </c>
      <c r="O23" s="134"/>
      <c r="P23" s="150"/>
      <c r="Q23" s="40"/>
    </row>
    <row r="24" spans="2:17" x14ac:dyDescent="0.55000000000000004">
      <c r="B24" s="155"/>
      <c r="C24" s="156"/>
      <c r="D24" s="156"/>
      <c r="E24" s="156"/>
      <c r="F24" s="156"/>
      <c r="G24" s="156"/>
      <c r="H24" s="156"/>
      <c r="I24" s="157"/>
      <c r="M24" s="64"/>
      <c r="N24" s="107"/>
      <c r="O24" s="108"/>
      <c r="P24" s="109"/>
      <c r="Q24" s="40"/>
    </row>
    <row r="25" spans="2:17" x14ac:dyDescent="0.55000000000000004">
      <c r="F25" s="7"/>
      <c r="G25" s="58"/>
      <c r="H25" s="58"/>
      <c r="I25" s="58"/>
      <c r="M25" s="64"/>
      <c r="N25" s="7"/>
      <c r="O25" s="177" t="str">
        <f>IF(B27="","",RIGHT(B27,LEN(B27)-48))</f>
        <v/>
      </c>
      <c r="P25" s="177"/>
      <c r="Q25" s="40"/>
    </row>
    <row r="26" spans="2:17" ht="15" customHeight="1" x14ac:dyDescent="0.55000000000000004">
      <c r="B26" s="111" t="s">
        <v>102</v>
      </c>
      <c r="C26" s="38" t="str">
        <f>IFERROR(IF(B27="","",IF(VLOOKUP(B27,dispositions_alpha,1)=B27,"","+")),"+")</f>
        <v/>
      </c>
      <c r="M26" s="64"/>
      <c r="N26" s="7"/>
      <c r="O26" s="177"/>
      <c r="P26" s="177"/>
      <c r="Q26" s="40"/>
    </row>
    <row r="27" spans="2:17" x14ac:dyDescent="0.55000000000000004">
      <c r="B27" s="168"/>
      <c r="C27" s="169"/>
      <c r="D27" s="169"/>
      <c r="E27" s="169"/>
      <c r="F27" s="169"/>
      <c r="G27" s="169"/>
      <c r="H27" s="169"/>
      <c r="I27" s="170"/>
      <c r="M27" s="64"/>
      <c r="N27" s="7"/>
      <c r="O27" s="7"/>
      <c r="P27" s="7"/>
      <c r="Q27" s="40"/>
    </row>
    <row r="28" spans="2:17" x14ac:dyDescent="0.55000000000000004">
      <c r="M28" s="64"/>
      <c r="N28" s="176" t="s">
        <v>99</v>
      </c>
      <c r="O28" s="176"/>
      <c r="P28" s="176"/>
      <c r="Q28" s="40"/>
    </row>
    <row r="29" spans="2:17" ht="15" customHeight="1" x14ac:dyDescent="0.55000000000000004">
      <c r="B29" s="42" t="s">
        <v>28</v>
      </c>
      <c r="C29" s="102"/>
      <c r="D29" s="102"/>
      <c r="E29" s="102"/>
      <c r="F29" s="102"/>
      <c r="G29" s="102"/>
      <c r="H29" s="102"/>
      <c r="I29" s="102"/>
      <c r="N29" s="79"/>
      <c r="O29" s="79"/>
      <c r="P29" s="79"/>
    </row>
    <row r="30" spans="2:17" x14ac:dyDescent="0.55000000000000004">
      <c r="B30" s="179"/>
      <c r="C30" s="180"/>
      <c r="D30" s="180"/>
      <c r="E30" s="180"/>
      <c r="F30" s="180"/>
      <c r="G30" s="180"/>
      <c r="H30" s="180"/>
      <c r="I30" s="181"/>
      <c r="M30" s="130"/>
      <c r="N30" s="178" t="str">
        <f>IF(AND(MAX(D67:D70)&gt;D76,SUM(K11:K14)=4),"&lt;- If this is a second set of values for the case, and both sets have an unacceptable deviation from the mean, enter the lowest value in the cell to the left (gm/dL).","")</f>
        <v/>
      </c>
      <c r="O30" s="178"/>
      <c r="P30" s="178"/>
    </row>
    <row r="31" spans="2:17" ht="15" customHeight="1" x14ac:dyDescent="0.55000000000000004">
      <c r="B31" s="182"/>
      <c r="C31" s="183"/>
      <c r="D31" s="183"/>
      <c r="E31" s="183"/>
      <c r="F31" s="183"/>
      <c r="G31" s="183"/>
      <c r="H31" s="183"/>
      <c r="I31" s="184"/>
      <c r="N31" s="178"/>
      <c r="O31" s="178"/>
      <c r="P31" s="178"/>
    </row>
    <row r="32" spans="2:17" x14ac:dyDescent="0.55000000000000004">
      <c r="B32" s="182"/>
      <c r="C32" s="183"/>
      <c r="D32" s="183"/>
      <c r="E32" s="183"/>
      <c r="F32" s="183"/>
      <c r="G32" s="183"/>
      <c r="H32" s="183"/>
      <c r="I32" s="184"/>
      <c r="M32" s="5"/>
    </row>
    <row r="33" spans="2:9" x14ac:dyDescent="0.55000000000000004">
      <c r="B33" s="182"/>
      <c r="C33" s="183"/>
      <c r="D33" s="183"/>
      <c r="E33" s="183"/>
      <c r="F33" s="183"/>
      <c r="G33" s="183"/>
      <c r="H33" s="183"/>
      <c r="I33" s="184"/>
    </row>
    <row r="34" spans="2:9" x14ac:dyDescent="0.55000000000000004">
      <c r="B34" s="182"/>
      <c r="C34" s="183"/>
      <c r="D34" s="183"/>
      <c r="E34" s="183"/>
      <c r="F34" s="183"/>
      <c r="G34" s="183"/>
      <c r="H34" s="183"/>
      <c r="I34" s="184"/>
    </row>
    <row r="35" spans="2:9" x14ac:dyDescent="0.55000000000000004">
      <c r="B35" s="182"/>
      <c r="C35" s="183"/>
      <c r="D35" s="183"/>
      <c r="E35" s="183"/>
      <c r="F35" s="183"/>
      <c r="G35" s="183"/>
      <c r="H35" s="183"/>
      <c r="I35" s="184"/>
    </row>
    <row r="36" spans="2:9" x14ac:dyDescent="0.55000000000000004">
      <c r="B36" s="182"/>
      <c r="C36" s="183"/>
      <c r="D36" s="183"/>
      <c r="E36" s="183"/>
      <c r="F36" s="183"/>
      <c r="G36" s="183"/>
      <c r="H36" s="183"/>
      <c r="I36" s="184"/>
    </row>
    <row r="37" spans="2:9" x14ac:dyDescent="0.55000000000000004">
      <c r="B37" s="182"/>
      <c r="C37" s="183"/>
      <c r="D37" s="183"/>
      <c r="E37" s="183"/>
      <c r="F37" s="183"/>
      <c r="G37" s="183"/>
      <c r="H37" s="183"/>
      <c r="I37" s="184"/>
    </row>
    <row r="38" spans="2:9" x14ac:dyDescent="0.55000000000000004">
      <c r="B38" s="185"/>
      <c r="C38" s="186"/>
      <c r="D38" s="186"/>
      <c r="E38" s="186"/>
      <c r="F38" s="186"/>
      <c r="G38" s="186"/>
      <c r="H38" s="186"/>
      <c r="I38" s="187"/>
    </row>
    <row r="40" spans="2:9" x14ac:dyDescent="0.55000000000000004">
      <c r="B40" s="7" t="s">
        <v>103</v>
      </c>
    </row>
    <row r="41" spans="2:9" ht="15" customHeight="1" x14ac:dyDescent="0.55000000000000004">
      <c r="B41" s="159" t="str">
        <f>CONCATENATE(IF(B90="","",B90&amp;CHAR(10)&amp;CHAR(10)),IF(B23="","","- "&amp;B23&amp;CHAR(10)&amp;CHAR(10)))</f>
        <v/>
      </c>
      <c r="C41" s="160"/>
      <c r="D41" s="160"/>
      <c r="E41" s="160"/>
      <c r="F41" s="160"/>
      <c r="G41" s="160"/>
      <c r="H41" s="160"/>
      <c r="I41" s="161"/>
    </row>
    <row r="42" spans="2:9" x14ac:dyDescent="0.55000000000000004">
      <c r="B42" s="162"/>
      <c r="C42" s="163"/>
      <c r="D42" s="163"/>
      <c r="E42" s="163"/>
      <c r="F42" s="163"/>
      <c r="G42" s="163"/>
      <c r="H42" s="163"/>
      <c r="I42" s="164"/>
    </row>
    <row r="43" spans="2:9" x14ac:dyDescent="0.55000000000000004">
      <c r="B43" s="162"/>
      <c r="C43" s="163"/>
      <c r="D43" s="163"/>
      <c r="E43" s="163"/>
      <c r="F43" s="163"/>
      <c r="G43" s="163"/>
      <c r="H43" s="163"/>
      <c r="I43" s="164"/>
    </row>
    <row r="44" spans="2:9" x14ac:dyDescent="0.55000000000000004">
      <c r="B44" s="162"/>
      <c r="C44" s="163"/>
      <c r="D44" s="163"/>
      <c r="E44" s="163"/>
      <c r="F44" s="163"/>
      <c r="G44" s="163"/>
      <c r="H44" s="163"/>
      <c r="I44" s="164"/>
    </row>
    <row r="45" spans="2:9" x14ac:dyDescent="0.55000000000000004">
      <c r="B45" s="162"/>
      <c r="C45" s="163"/>
      <c r="D45" s="163"/>
      <c r="E45" s="163"/>
      <c r="F45" s="163"/>
      <c r="G45" s="163"/>
      <c r="H45" s="163"/>
      <c r="I45" s="164"/>
    </row>
    <row r="46" spans="2:9" x14ac:dyDescent="0.55000000000000004">
      <c r="B46" s="162"/>
      <c r="C46" s="163"/>
      <c r="D46" s="163"/>
      <c r="E46" s="163"/>
      <c r="F46" s="163"/>
      <c r="G46" s="163"/>
      <c r="H46" s="163"/>
      <c r="I46" s="164"/>
    </row>
    <row r="47" spans="2:9" x14ac:dyDescent="0.55000000000000004">
      <c r="B47" s="162"/>
      <c r="C47" s="163"/>
      <c r="D47" s="163"/>
      <c r="E47" s="163"/>
      <c r="F47" s="163"/>
      <c r="G47" s="163"/>
      <c r="H47" s="163"/>
      <c r="I47" s="164"/>
    </row>
    <row r="48" spans="2:9" x14ac:dyDescent="0.55000000000000004">
      <c r="B48" s="162"/>
      <c r="C48" s="163"/>
      <c r="D48" s="163"/>
      <c r="E48" s="163"/>
      <c r="F48" s="163"/>
      <c r="G48" s="163"/>
      <c r="H48" s="163"/>
      <c r="I48" s="164"/>
    </row>
    <row r="49" spans="2:12" x14ac:dyDescent="0.55000000000000004">
      <c r="B49" s="162"/>
      <c r="C49" s="163"/>
      <c r="D49" s="163"/>
      <c r="E49" s="163"/>
      <c r="F49" s="163"/>
      <c r="G49" s="163"/>
      <c r="H49" s="163"/>
      <c r="I49" s="164"/>
    </row>
    <row r="50" spans="2:12" x14ac:dyDescent="0.55000000000000004">
      <c r="B50" s="162"/>
      <c r="C50" s="163"/>
      <c r="D50" s="163"/>
      <c r="E50" s="163"/>
      <c r="F50" s="163"/>
      <c r="G50" s="163"/>
      <c r="H50" s="163"/>
      <c r="I50" s="164"/>
    </row>
    <row r="51" spans="2:12" x14ac:dyDescent="0.55000000000000004">
      <c r="B51" s="162"/>
      <c r="C51" s="163"/>
      <c r="D51" s="163"/>
      <c r="E51" s="163"/>
      <c r="F51" s="163"/>
      <c r="G51" s="163"/>
      <c r="H51" s="163"/>
      <c r="I51" s="164"/>
    </row>
    <row r="52" spans="2:12" x14ac:dyDescent="0.55000000000000004">
      <c r="B52" s="162"/>
      <c r="C52" s="163"/>
      <c r="D52" s="163"/>
      <c r="E52" s="163"/>
      <c r="F52" s="163"/>
      <c r="G52" s="163"/>
      <c r="H52" s="163"/>
      <c r="I52" s="164"/>
    </row>
    <row r="53" spans="2:12" x14ac:dyDescent="0.55000000000000004">
      <c r="B53" s="162"/>
      <c r="C53" s="163"/>
      <c r="D53" s="163"/>
      <c r="E53" s="163"/>
      <c r="F53" s="163"/>
      <c r="G53" s="163"/>
      <c r="H53" s="163"/>
      <c r="I53" s="164"/>
    </row>
    <row r="54" spans="2:12" x14ac:dyDescent="0.55000000000000004">
      <c r="B54" s="162"/>
      <c r="C54" s="163"/>
      <c r="D54" s="163"/>
      <c r="E54" s="163"/>
      <c r="F54" s="163"/>
      <c r="G54" s="163"/>
      <c r="H54" s="163"/>
      <c r="I54" s="164"/>
    </row>
    <row r="55" spans="2:12" x14ac:dyDescent="0.55000000000000004">
      <c r="B55" s="165"/>
      <c r="C55" s="166"/>
      <c r="D55" s="166"/>
      <c r="E55" s="166"/>
      <c r="F55" s="166"/>
      <c r="G55" s="166"/>
      <c r="H55" s="166"/>
      <c r="I55" s="167"/>
    </row>
    <row r="56" spans="2:12" x14ac:dyDescent="0.55000000000000004">
      <c r="B56" s="103"/>
      <c r="C56" s="103"/>
      <c r="D56" s="103"/>
      <c r="E56" s="103"/>
      <c r="F56" s="103"/>
      <c r="G56" s="103"/>
      <c r="H56" s="103"/>
      <c r="I56" s="103"/>
    </row>
    <row r="57" spans="2:12" x14ac:dyDescent="0.55000000000000004">
      <c r="B57" s="104" t="s">
        <v>112</v>
      </c>
      <c r="C57" s="103"/>
      <c r="D57" s="103"/>
      <c r="E57" s="103"/>
      <c r="F57" s="103"/>
      <c r="G57" s="103"/>
      <c r="H57" s="103"/>
      <c r="I57" s="103"/>
    </row>
    <row r="59" spans="2:12" x14ac:dyDescent="0.55000000000000004">
      <c r="B59" s="42" t="str">
        <f>'1'!B59</f>
        <v>Form template approved by Toxicology Technical Leader Wayne Lewallen on 11/14/2019.</v>
      </c>
    </row>
    <row r="60" spans="2:12" x14ac:dyDescent="0.55000000000000004">
      <c r="B60" s="42"/>
    </row>
    <row r="61" spans="2:12" x14ac:dyDescent="0.55000000000000004">
      <c r="B61" s="42"/>
      <c r="L61" s="119"/>
    </row>
    <row r="62" spans="2:12" x14ac:dyDescent="0.55000000000000004">
      <c r="B62" s="42"/>
      <c r="I62" s="8"/>
      <c r="L62" s="119" t="s">
        <v>118</v>
      </c>
    </row>
    <row r="63" spans="2:12" x14ac:dyDescent="0.55000000000000004">
      <c r="I63" s="131"/>
    </row>
    <row r="64" spans="2:12" x14ac:dyDescent="0.55000000000000004">
      <c r="I64" s="7"/>
    </row>
    <row r="65" spans="1:7" hidden="1" x14ac:dyDescent="0.55000000000000004">
      <c r="B65" s="44" t="s">
        <v>29</v>
      </c>
    </row>
    <row r="66" spans="1:7" hidden="1" x14ac:dyDescent="0.55000000000000004">
      <c r="B66" s="21" t="s">
        <v>41</v>
      </c>
      <c r="C66" s="46" t="s">
        <v>3</v>
      </c>
      <c r="D66" s="45"/>
    </row>
    <row r="67" spans="1:7" hidden="1" x14ac:dyDescent="0.55000000000000004">
      <c r="B67" s="47">
        <f>C11</f>
        <v>0</v>
      </c>
      <c r="C67" s="9" t="e">
        <f>ABS(C11-D$72)</f>
        <v>#DIV/0!</v>
      </c>
      <c r="D67" s="16" t="str">
        <f>IFERROR(C67/$D$72,"")</f>
        <v/>
      </c>
    </row>
    <row r="68" spans="1:7" hidden="1" x14ac:dyDescent="0.55000000000000004">
      <c r="B68" s="47">
        <f>C12</f>
        <v>0</v>
      </c>
      <c r="C68" s="10" t="e">
        <f>ABS(C12-D$72)</f>
        <v>#DIV/0!</v>
      </c>
      <c r="D68" s="16" t="str">
        <f t="shared" ref="D68:D70" si="0">IFERROR(C68/$D$72,"")</f>
        <v/>
      </c>
    </row>
    <row r="69" spans="1:7" hidden="1" x14ac:dyDescent="0.55000000000000004">
      <c r="B69" s="47">
        <f>C13</f>
        <v>0</v>
      </c>
      <c r="C69" s="10" t="e">
        <f>ABS(C13-D$72)</f>
        <v>#DIV/0!</v>
      </c>
      <c r="D69" s="16" t="str">
        <f t="shared" si="0"/>
        <v/>
      </c>
    </row>
    <row r="70" spans="1:7" hidden="1" x14ac:dyDescent="0.55000000000000004">
      <c r="B70" s="47">
        <f>C14</f>
        <v>0</v>
      </c>
      <c r="C70" s="10" t="e">
        <f>ABS(C14-D$72)</f>
        <v>#DIV/0!</v>
      </c>
      <c r="D70" s="16" t="str">
        <f t="shared" si="0"/>
        <v/>
      </c>
    </row>
    <row r="71" spans="1:7" hidden="1" x14ac:dyDescent="0.55000000000000004">
      <c r="F71" s="38" t="s">
        <v>77</v>
      </c>
    </row>
    <row r="72" spans="1:7" hidden="1" x14ac:dyDescent="0.55000000000000004">
      <c r="C72" s="38" t="s">
        <v>0</v>
      </c>
      <c r="D72" s="6" t="e">
        <f>AVERAGE(C11:C14)</f>
        <v>#DIV/0!</v>
      </c>
      <c r="E72" s="38" t="s">
        <v>10</v>
      </c>
      <c r="F72" s="37" t="e">
        <f>D72/1.18</f>
        <v>#DIV/0!</v>
      </c>
      <c r="G72" s="38" t="s">
        <v>10</v>
      </c>
    </row>
    <row r="73" spans="1:7" hidden="1" x14ac:dyDescent="0.55000000000000004">
      <c r="C73" s="55" t="s">
        <v>4</v>
      </c>
      <c r="D73" s="3" t="e">
        <f>TEXT(INT(D72*100)/100,"0.00")</f>
        <v>#DIV/0!</v>
      </c>
      <c r="E73" s="38" t="s">
        <v>10</v>
      </c>
      <c r="F73" s="3" t="e">
        <f>TEXT(INT(F72*100)/100,"0.00")</f>
        <v>#DIV/0!</v>
      </c>
      <c r="G73" s="38" t="s">
        <v>10</v>
      </c>
    </row>
    <row r="74" spans="1:7" hidden="1" x14ac:dyDescent="0.55000000000000004">
      <c r="C74" s="8" t="s">
        <v>1</v>
      </c>
      <c r="D74" s="4" t="str">
        <f>IF(MIN(C11:C14)&lt;0.01,"0.00",D73)</f>
        <v>0.00</v>
      </c>
      <c r="E74" s="38" t="s">
        <v>10</v>
      </c>
      <c r="F74" s="4" t="str">
        <f>IF(MIN(C11:C14)&lt;0.01,"0.00",F73)</f>
        <v>0.00</v>
      </c>
      <c r="G74" s="38" t="s">
        <v>10</v>
      </c>
    </row>
    <row r="75" spans="1:7" hidden="1" x14ac:dyDescent="0.55000000000000004"/>
    <row r="76" spans="1:7" hidden="1" x14ac:dyDescent="0.55000000000000004">
      <c r="C76" s="174" t="s">
        <v>2</v>
      </c>
      <c r="D76" s="56">
        <f>VLOOKUP(C9,Ranges!G9:H12,2)</f>
        <v>0.04</v>
      </c>
    </row>
    <row r="77" spans="1:7" hidden="1" x14ac:dyDescent="0.55000000000000004">
      <c r="B77" s="58"/>
      <c r="C77" s="175"/>
      <c r="D77" s="57" t="e">
        <f>D76*D72</f>
        <v>#DIV/0!</v>
      </c>
      <c r="F77" s="1"/>
    </row>
    <row r="78" spans="1:7" hidden="1" x14ac:dyDescent="0.55000000000000004">
      <c r="B78" s="58"/>
      <c r="C78" s="65"/>
      <c r="D78" s="66"/>
      <c r="F78" s="1"/>
    </row>
    <row r="79" spans="1:7" hidden="1" x14ac:dyDescent="0.55000000000000004">
      <c r="B79" s="11" t="s">
        <v>76</v>
      </c>
      <c r="C79" s="11"/>
    </row>
    <row r="80" spans="1:7" hidden="1" x14ac:dyDescent="0.55000000000000004">
      <c r="A80" s="64"/>
      <c r="B80" s="38" t="s">
        <v>78</v>
      </c>
      <c r="C80" s="63" t="str">
        <f>IF(OR(SUM(J11:J14)&gt;0,MAX(D67:D70)&gt;D76,C8="serum"),"",IF(D74="0.00","",CONCATENATE("The measured ",C8," acetone concentration is ",TEXT(TRUNC(D72,3),"0.000")," +/- ",IF(INT(D72*D76*10000)&lt;5,"0.001",TEXT(D72*D76,"0.000"))," grams per 100 milliliters, at a coverage probability of 99.7%.  ",CHAR(10),CHAR(10))))</f>
        <v/>
      </c>
    </row>
    <row r="81" spans="1:9" hidden="1" x14ac:dyDescent="0.55000000000000004">
      <c r="A81" s="64"/>
      <c r="B81" s="38" t="s">
        <v>79</v>
      </c>
      <c r="C81" s="63" t="str">
        <f>CONCATENATE("The ",C8," alcohol concentration is 0.00 grams of alcohol per 100 milliliters, as defined by NCGS 20-4.01 (1b).  ",IF(AND(B20="",E20="",C9&lt;&gt;"acetone"),C86,CHAR(10)&amp;CHAR(10)))</f>
        <v>The blood alcohol concentration is 0.00 grams of alcohol per 100 milliliters, as defined by NCGS 20-4.01 (1b).    (Analysis performed using HS-GC.)</v>
      </c>
    </row>
    <row r="82" spans="1:9" hidden="1" x14ac:dyDescent="0.55000000000000004">
      <c r="A82" s="64"/>
      <c r="B82" s="38" t="s">
        <v>80</v>
      </c>
      <c r="C82" s="63" t="str">
        <f>IFERROR(IF(AND(SUM(J11:J14)=0,MAX(D67:D70)&gt;D76),"",IF(C8="serum",CONCATENATE("The blood ",C9," concentration is ",TEXT(F74,"0.00")," grams of alcohol per 100 milliliters, as defined by NCGS 20-4.01 (1b).  The reported blood alcohol concentration is a calculated value resulting from a converted serum alcohol concentration.  The measured serum ",C9," concentration is ",TEXT(TRUNC(D72,3),"0.000")," +/- ",IF(INT(D72*D76*10000)&lt;5,"0.001",TEXT(D72*D76,"0.000"))," grams of alcohol per 100 milliliters, at a coverage probability of 99.7%.",IF(AND(B20="",E20=""),C86,CHAR(10)&amp;CHAR(10))),"")),"")</f>
        <v/>
      </c>
    </row>
    <row r="83" spans="1:9" hidden="1" x14ac:dyDescent="0.55000000000000004">
      <c r="A83" s="64"/>
      <c r="B83" s="38" t="s">
        <v>81</v>
      </c>
      <c r="C83" s="63" t="str">
        <f>IFERROR(IF(AND(SUM(J11:J14)=0,MAX(D67:D70)&gt;D76,SUM(K11:K14)=4,M30&lt;&gt;""),CONCATENATE("The ",C8," ",C9," concentration is ",TEXT(INT(M30*100)/100,"0.00")," grams of alcohol per 100 milliliters, as defined by NCGS 20-4.01 (1b)."),IF(AND(SUM(J11:J14)=0,MAX(D67:D70)&gt;D76),"",CONCATENATE("The ",C8," ",C9," concentration is ",TEXT(D74,"0.00")," grams of alcohol per 100 milliliters, as defined by NCGS 20-4.01 (1b).","  The measured ",C8," ",C9," concentration is ",TEXT(TRUNC(D72,3),"0.000")," +/- ",IF(INT(D72*D76*10000)&lt;5,"0.001",TEXT(D72*D76,"0.000"))," grams of alcohol per 100 milliliters, at a coverage probability of 99.7%.  ",IF(AND(B20="",E20=""),C86,CHAR(10)&amp;CHAR(10))))),"")</f>
        <v/>
      </c>
    </row>
    <row r="84" spans="1:9" hidden="1" x14ac:dyDescent="0.55000000000000004">
      <c r="A84" s="64"/>
      <c r="B84" s="38" t="s">
        <v>83</v>
      </c>
      <c r="C84" s="63" t="str">
        <f>CONCATENATE("Analysis confirmed the presence of the following substance: ",B20,".  ",CHAR(10),CHAR(10))</f>
        <v xml:space="preserve">Analysis confirmed the presence of the following substance: .  
</v>
      </c>
    </row>
    <row r="85" spans="1:9" hidden="1" x14ac:dyDescent="0.55000000000000004">
      <c r="A85" s="64"/>
      <c r="B85" s="67" t="s">
        <v>84</v>
      </c>
      <c r="C85" s="54" t="str">
        <f>CONCATENATE("Analysis did not confirm the presence of the following: ",E20,".  ",CHAR(10),CHAR(10))</f>
        <v xml:space="preserve">Analysis did not confirm the presence of the following: .  
</v>
      </c>
    </row>
    <row r="86" spans="1:9" hidden="1" x14ac:dyDescent="0.55000000000000004">
      <c r="A86" s="64"/>
      <c r="B86" s="78" t="s">
        <v>90</v>
      </c>
      <c r="C86" s="101" t="s">
        <v>111</v>
      </c>
    </row>
    <row r="87" spans="1:9" hidden="1" x14ac:dyDescent="0.55000000000000004"/>
    <row r="88" spans="1:9" hidden="1" x14ac:dyDescent="0.55000000000000004"/>
    <row r="89" spans="1:9" hidden="1" x14ac:dyDescent="0.55000000000000004">
      <c r="B89" s="38" t="s">
        <v>100</v>
      </c>
      <c r="E89" s="90"/>
    </row>
    <row r="90" spans="1:9" hidden="1" x14ac:dyDescent="0.55000000000000004">
      <c r="B90" s="159" t="str">
        <f>CONCATENATE(IF(AND(C8&lt;&gt;"serum",C9="acetone"),"- "&amp;C80,""),IF(OR(C17="x",AND(C9&lt;&gt;"acetone",SUM(J11:J14)&gt;0)),"- "&amp;C81,""),IF(AND(SUM(K11:K14)&gt;1,C8&lt;&gt;"serum",C9&lt;&gt;"acetone",C17&lt;&gt;"x",SUM(J11:J14)=0),"- "&amp;C83,""),IF(AND(C8="serum",C17&lt;&gt;"x",SUM(J11:J14)=0),"- "&amp;C82,""),IF(B20&lt;&gt;"","- "&amp;C84,""),IF(E20&lt;&gt;"","- "&amp;C85,""),IF(OR(B20&lt;&gt;"",E20&lt;&gt;"",AND(C9="acetone",C8&lt;&gt;"serum")),C86,""))</f>
        <v/>
      </c>
      <c r="C90" s="160"/>
      <c r="D90" s="160"/>
      <c r="E90" s="160"/>
      <c r="F90" s="160"/>
      <c r="G90" s="160"/>
      <c r="H90" s="160"/>
      <c r="I90" s="161"/>
    </row>
    <row r="91" spans="1:9" hidden="1" x14ac:dyDescent="0.55000000000000004">
      <c r="B91" s="162"/>
      <c r="C91" s="163"/>
      <c r="D91" s="163"/>
      <c r="E91" s="163"/>
      <c r="F91" s="163"/>
      <c r="G91" s="163"/>
      <c r="H91" s="163"/>
      <c r="I91" s="164"/>
    </row>
    <row r="92" spans="1:9" hidden="1" x14ac:dyDescent="0.55000000000000004">
      <c r="B92" s="162"/>
      <c r="C92" s="163"/>
      <c r="D92" s="163"/>
      <c r="E92" s="163"/>
      <c r="F92" s="163"/>
      <c r="G92" s="163"/>
      <c r="H92" s="163"/>
      <c r="I92" s="164"/>
    </row>
    <row r="93" spans="1:9" hidden="1" x14ac:dyDescent="0.55000000000000004">
      <c r="B93" s="162"/>
      <c r="C93" s="163"/>
      <c r="D93" s="163"/>
      <c r="E93" s="163"/>
      <c r="F93" s="163"/>
      <c r="G93" s="163"/>
      <c r="H93" s="163"/>
      <c r="I93" s="164"/>
    </row>
    <row r="94" spans="1:9" hidden="1" x14ac:dyDescent="0.55000000000000004">
      <c r="B94" s="162"/>
      <c r="C94" s="163"/>
      <c r="D94" s="163"/>
      <c r="E94" s="163"/>
      <c r="F94" s="163"/>
      <c r="G94" s="163"/>
      <c r="H94" s="163"/>
      <c r="I94" s="164"/>
    </row>
    <row r="95" spans="1:9" hidden="1" x14ac:dyDescent="0.55000000000000004">
      <c r="B95" s="162"/>
      <c r="C95" s="163"/>
      <c r="D95" s="163"/>
      <c r="E95" s="163"/>
      <c r="F95" s="163"/>
      <c r="G95" s="163"/>
      <c r="H95" s="163"/>
      <c r="I95" s="164"/>
    </row>
    <row r="96" spans="1:9" hidden="1" x14ac:dyDescent="0.55000000000000004">
      <c r="B96" s="162"/>
      <c r="C96" s="163"/>
      <c r="D96" s="163"/>
      <c r="E96" s="163"/>
      <c r="F96" s="163"/>
      <c r="G96" s="163"/>
      <c r="H96" s="163"/>
      <c r="I96" s="164"/>
    </row>
    <row r="97" spans="2:9" hidden="1" x14ac:dyDescent="0.55000000000000004">
      <c r="B97" s="162"/>
      <c r="C97" s="163"/>
      <c r="D97" s="163"/>
      <c r="E97" s="163"/>
      <c r="F97" s="163"/>
      <c r="G97" s="163"/>
      <c r="H97" s="163"/>
      <c r="I97" s="164"/>
    </row>
    <row r="98" spans="2:9" hidden="1" x14ac:dyDescent="0.55000000000000004">
      <c r="B98" s="162"/>
      <c r="C98" s="163"/>
      <c r="D98" s="163"/>
      <c r="E98" s="163"/>
      <c r="F98" s="163"/>
      <c r="G98" s="163"/>
      <c r="H98" s="163"/>
      <c r="I98" s="164"/>
    </row>
    <row r="99" spans="2:9" hidden="1" x14ac:dyDescent="0.55000000000000004">
      <c r="B99" s="165"/>
      <c r="C99" s="166"/>
      <c r="D99" s="166"/>
      <c r="E99" s="166"/>
      <c r="F99" s="166"/>
      <c r="G99" s="166"/>
      <c r="H99" s="166"/>
      <c r="I99" s="167"/>
    </row>
    <row r="100" spans="2:9" hidden="1" x14ac:dyDescent="0.55000000000000004"/>
  </sheetData>
  <sheetProtection algorithmName="SHA-512" hashValue="B2ChZWjawNb+eigQmOCUaxftjxxSR5IPXWYjjWATNXou+IXqxFcN1Bno1J6HKvPHMod7QyFgKG222UnKs/fJag==" saltValue="EnUd947Twop3OZsXusAh2A==" spinCount="100000" sheet="1" objects="1" scenarios="1"/>
  <mergeCells count="29">
    <mergeCell ref="B1:F1"/>
    <mergeCell ref="E4:F4"/>
    <mergeCell ref="E5:F5"/>
    <mergeCell ref="N7:P7"/>
    <mergeCell ref="F8:F16"/>
    <mergeCell ref="G8:I8"/>
    <mergeCell ref="N8:P8"/>
    <mergeCell ref="G9:I9"/>
    <mergeCell ref="G10:I10"/>
    <mergeCell ref="G11:I11"/>
    <mergeCell ref="B27:I27"/>
    <mergeCell ref="P11:P22"/>
    <mergeCell ref="G12:I12"/>
    <mergeCell ref="G13:I13"/>
    <mergeCell ref="G14:I14"/>
    <mergeCell ref="G15:I15"/>
    <mergeCell ref="G16:I16"/>
    <mergeCell ref="E19:H19"/>
    <mergeCell ref="B20:C20"/>
    <mergeCell ref="E20:H20"/>
    <mergeCell ref="B23:I24"/>
    <mergeCell ref="N23:P23"/>
    <mergeCell ref="O25:P26"/>
    <mergeCell ref="N28:P28"/>
    <mergeCell ref="B30:I38"/>
    <mergeCell ref="B41:I55"/>
    <mergeCell ref="C76:C77"/>
    <mergeCell ref="B90:I99"/>
    <mergeCell ref="N30:P31"/>
  </mergeCells>
  <conditionalFormatting sqref="C67:C70">
    <cfRule type="expression" dxfId="299" priority="8">
      <formula>ABS(C11-$D$72)&gt;$D$77</formula>
    </cfRule>
  </conditionalFormatting>
  <conditionalFormatting sqref="B26">
    <cfRule type="expression" dxfId="298" priority="9">
      <formula>B27=""</formula>
    </cfRule>
  </conditionalFormatting>
  <conditionalFormatting sqref="B4">
    <cfRule type="expression" dxfId="297" priority="7">
      <formula>$B$5=""</formula>
    </cfRule>
  </conditionalFormatting>
  <conditionalFormatting sqref="C4">
    <cfRule type="expression" dxfId="296" priority="6">
      <formula>$C$5=""</formula>
    </cfRule>
  </conditionalFormatting>
  <conditionalFormatting sqref="E4:F4">
    <cfRule type="expression" dxfId="295" priority="5">
      <formula>$E$5=""</formula>
    </cfRule>
  </conditionalFormatting>
  <conditionalFormatting sqref="H4">
    <cfRule type="expression" dxfId="294" priority="4">
      <formula>$H$5=""</formula>
    </cfRule>
  </conditionalFormatting>
  <conditionalFormatting sqref="C8">
    <cfRule type="expression" dxfId="293" priority="3">
      <formula>$C$8&lt;&gt;"blood"</formula>
    </cfRule>
  </conditionalFormatting>
  <conditionalFormatting sqref="C9">
    <cfRule type="expression" dxfId="292" priority="2">
      <formula>$C$9&lt;&gt;"ethanol"</formula>
    </cfRule>
  </conditionalFormatting>
  <conditionalFormatting sqref="M30">
    <cfRule type="expression" dxfId="291" priority="1">
      <formula>N30&lt;&gt;""</formula>
    </cfRule>
  </conditionalFormatting>
  <conditionalFormatting sqref="G9:G12">
    <cfRule type="expression" dxfId="290" priority="139">
      <formula>AND(SUM(J$11:J$14)=0,D67&gt;$D$76)</formula>
    </cfRule>
  </conditionalFormatting>
  <dataValidations count="8">
    <dataValidation type="list" allowBlank="1" showInputMessage="1" showErrorMessage="1" sqref="C17" xr:uid="{00000000-0002-0000-2400-000000000000}">
      <formula1>applies</formula1>
    </dataValidation>
    <dataValidation type="list" errorStyle="warning" allowBlank="1" showInputMessage="1" showErrorMessage="1" errorTitle="custom entry" error="You have entered a selection not in the drop-down list.  " sqref="B20:C20" xr:uid="{00000000-0002-0000-2400-000001000000}">
      <formula1>othervolid</formula1>
    </dataValidation>
    <dataValidation type="list" errorStyle="warning" allowBlank="1" showInputMessage="1" showErrorMessage="1" errorTitle="Custom Entry" error="You have entered a name not in the drop-down list." sqref="H5" xr:uid="{00000000-0002-0000-2400-000002000000}">
      <formula1>analyst_list</formula1>
    </dataValidation>
    <dataValidation type="list" allowBlank="1" showInputMessage="1" showErrorMessage="1" sqref="C8" xr:uid="{00000000-0002-0000-2400-000003000000}">
      <formula1>matrix_list</formula1>
    </dataValidation>
    <dataValidation type="list" errorStyle="warning" allowBlank="1" showErrorMessage="1" errorTitle="Custom entry" error="You have customized this field." sqref="B23:I24" xr:uid="{00000000-0002-0000-2400-000004000000}">
      <formula1>statements</formula1>
    </dataValidation>
    <dataValidation type="list" errorStyle="warning" allowBlank="1" showInputMessage="1" showErrorMessage="1" errorTitle="Custom Entry" error="You have entered a selection not in the drop-down list.  " sqref="E20" xr:uid="{00000000-0002-0000-2400-000005000000}">
      <formula1>othervolid</formula1>
    </dataValidation>
    <dataValidation type="textLength" errorStyle="warning" operator="equal" allowBlank="1" showInputMessage="1" showErrorMessage="1" errorTitle="Case Number Length Error?" error="The length of the case number should be 10 characters." sqref="B5" xr:uid="{00000000-0002-0000-2400-000006000000}">
      <formula1>10</formula1>
    </dataValidation>
    <dataValidation type="list" errorStyle="warning" allowBlank="1" showErrorMessage="1" errorTitle="Custom entry" error="You have customized this field." sqref="B27:I27" xr:uid="{00000000-0002-0000-2400-000007000000}">
      <formula1>dispositions</formula1>
    </dataValidation>
  </dataValidations>
  <pageMargins left="0.7" right="0.7" top="0.75" bottom="0.75" header="0.3" footer="0.3"/>
  <pageSetup scale="68" orientation="portrait" horizontalDpi="300" verticalDpi="300" r:id="rId1"/>
  <ignoredErrors>
    <ignoredError sqref="H5 E5 B5:C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90" r:id="rId4" name="Button 2">
              <controlPr defaultSize="0" print="0" autoFill="0" autoPict="0" macro="[0]!ThisWorkbook.GeneratePDF">
                <anchor moveWithCells="1">
                  <from>
                    <xdr:col>8</xdr:col>
                    <xdr:colOff>1123950</xdr:colOff>
                    <xdr:row>3</xdr:row>
                    <xdr:rowOff>11430</xdr:rowOff>
                  </from>
                  <to>
                    <xdr:col>11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2400-000008000000}">
          <x14:formula1>
            <xm:f>Ranges!$G$9:$G$12</xm:f>
          </x14:formula1>
          <xm:sqref>C9</xm:sqref>
        </x14:dataValidation>
        <x14:dataValidation type="date" errorStyle="information" operator="lessThan" allowBlank="1" showErrorMessage="1" errorTitle="Uncertainty Update Due" error="The uncertainty values used in this form are due to be updated.  Please ensure you are using the most recent form." xr:uid="{00000000-0002-0000-2400-000009000000}">
          <x14:formula1>
            <xm:f>Ranges!G14+Ranges!G16</xm:f>
          </x14:formula1>
          <xm:sqref>E5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9">
    <pageSetUpPr fitToPage="1"/>
  </sheetPr>
  <dimension ref="A1:Q100"/>
  <sheetViews>
    <sheetView showGridLines="0" zoomScaleNormal="100" workbookViewId="0">
      <selection activeCell="C11" sqref="C11"/>
    </sheetView>
  </sheetViews>
  <sheetFormatPr defaultColWidth="9.15625" defaultRowHeight="14.4" x14ac:dyDescent="0.55000000000000004"/>
  <cols>
    <col min="1" max="1" width="1.83984375" style="38" customWidth="1"/>
    <col min="2" max="2" width="20.83984375" style="38" customWidth="1"/>
    <col min="3" max="3" width="12" style="38" bestFit="1" customWidth="1"/>
    <col min="4" max="4" width="11" style="38" customWidth="1"/>
    <col min="5" max="5" width="9.578125" style="38" customWidth="1"/>
    <col min="6" max="6" width="7.15625" style="38" customWidth="1"/>
    <col min="7" max="7" width="7.68359375" style="38" customWidth="1"/>
    <col min="8" max="8" width="25.68359375" style="38" customWidth="1"/>
    <col min="9" max="9" width="38.578125" style="38" customWidth="1"/>
    <col min="10" max="10" width="15.83984375" style="38" hidden="1" customWidth="1"/>
    <col min="11" max="11" width="22.41796875" style="38" hidden="1" customWidth="1"/>
    <col min="12" max="12" width="5" style="38" customWidth="1"/>
    <col min="13" max="13" width="7.41796875" style="38" customWidth="1"/>
    <col min="14" max="14" width="2.26171875" style="38" customWidth="1"/>
    <col min="15" max="15" width="2" style="38" customWidth="1"/>
    <col min="16" max="16" width="88.15625" style="38" customWidth="1"/>
    <col min="17" max="16384" width="9.15625" style="38"/>
  </cols>
  <sheetData>
    <row r="1" spans="2:17" ht="15" customHeight="1" x14ac:dyDescent="0.55000000000000004">
      <c r="B1" s="132" t="str">
        <f>'1'!B1</f>
        <v>Body Fluid Alcohol Concentration and Volatiles Reporting Form</v>
      </c>
      <c r="C1" s="133"/>
      <c r="D1" s="133"/>
      <c r="E1" s="133"/>
      <c r="F1" s="133"/>
      <c r="G1" s="79"/>
      <c r="H1" s="79"/>
      <c r="I1" s="93" t="str">
        <f>'1'!I1</f>
        <v>Version 2</v>
      </c>
      <c r="J1" s="44" t="s">
        <v>40</v>
      </c>
      <c r="K1" s="44" t="s">
        <v>40</v>
      </c>
      <c r="L1" s="44"/>
    </row>
    <row r="2" spans="2:17" ht="15" customHeight="1" x14ac:dyDescent="0.55000000000000004">
      <c r="B2" s="80" t="str">
        <f>'1'!B2</f>
        <v>NCSCL - Toxicology Section</v>
      </c>
      <c r="C2" s="11"/>
      <c r="D2" s="11"/>
      <c r="E2" s="11"/>
      <c r="F2" s="11"/>
      <c r="G2" s="11"/>
      <c r="H2" s="11"/>
      <c r="I2" s="94" t="str">
        <f>'1'!I2</f>
        <v>Effective Date: 11/14/2019</v>
      </c>
      <c r="J2" s="44"/>
      <c r="K2" s="44"/>
      <c r="L2" s="44"/>
      <c r="N2" s="100"/>
    </row>
    <row r="3" spans="2:17" ht="15" customHeight="1" x14ac:dyDescent="0.55000000000000004">
      <c r="D3" s="41"/>
      <c r="O3" s="95" t="s">
        <v>88</v>
      </c>
    </row>
    <row r="4" spans="2:17" ht="15" customHeight="1" x14ac:dyDescent="0.55000000000000004">
      <c r="B4" s="124" t="s">
        <v>37</v>
      </c>
      <c r="C4" s="124" t="s">
        <v>38</v>
      </c>
      <c r="E4" s="138" t="s">
        <v>94</v>
      </c>
      <c r="F4" s="138"/>
      <c r="H4" s="118" t="s">
        <v>44</v>
      </c>
      <c r="J4" s="92"/>
      <c r="O4" s="95"/>
      <c r="P4" s="110" t="s">
        <v>113</v>
      </c>
    </row>
    <row r="5" spans="2:17" ht="15" customHeight="1" x14ac:dyDescent="0.55000000000000004">
      <c r="B5" s="120" t="str">
        <f>IF('Sample list'!B42="","",'Sample list'!B42)</f>
        <v/>
      </c>
      <c r="C5" s="120" t="str">
        <f>IF('Sample list'!C42="","",'Sample list'!C42)</f>
        <v/>
      </c>
      <c r="E5" s="136" t="str">
        <f>IF('1'!E5="","",'1'!E5)</f>
        <v/>
      </c>
      <c r="F5" s="137"/>
      <c r="H5" s="83" t="str">
        <f>IF('1'!H5="","",'1'!H5)</f>
        <v/>
      </c>
      <c r="O5" s="38" t="s">
        <v>88</v>
      </c>
      <c r="P5" s="37" t="str">
        <f>B41</f>
        <v/>
      </c>
    </row>
    <row r="6" spans="2:17" ht="15" customHeight="1" x14ac:dyDescent="0.55000000000000004"/>
    <row r="7" spans="2:17" ht="15" customHeight="1" thickBot="1" x14ac:dyDescent="0.6">
      <c r="N7" s="135" t="s">
        <v>96</v>
      </c>
      <c r="O7" s="135"/>
      <c r="P7" s="135"/>
    </row>
    <row r="8" spans="2:17" ht="15" customHeight="1" x14ac:dyDescent="0.55000000000000004">
      <c r="B8" s="71" t="s">
        <v>92</v>
      </c>
      <c r="C8" s="81" t="s">
        <v>71</v>
      </c>
      <c r="F8" s="141" t="s">
        <v>86</v>
      </c>
      <c r="G8" s="139" t="str">
        <f>CONCATENATE("The measured ",C9," values are:")</f>
        <v>The measured ethanol values are:</v>
      </c>
      <c r="H8" s="140"/>
      <c r="I8" s="140"/>
      <c r="M8" s="64"/>
      <c r="N8" s="134" t="s">
        <v>97</v>
      </c>
      <c r="O8" s="134"/>
      <c r="P8" s="134"/>
      <c r="Q8" s="40"/>
    </row>
    <row r="9" spans="2:17" ht="15" customHeight="1" x14ac:dyDescent="0.55000000000000004">
      <c r="B9" s="72" t="s">
        <v>93</v>
      </c>
      <c r="C9" s="82" t="s">
        <v>5</v>
      </c>
      <c r="F9" s="141"/>
      <c r="G9" s="142" t="str">
        <f>IF(C11="","",IF(C11=0,"0.0000  g/dl",CONCATENATE(TEXT(C11,"0.0000"),"  g/dl",IF(AND(SUM(J$11:J$14)=0,D67&gt;$D$76),CONCATENATE("  (&gt;",$D$76*100,"% deviation from the average)"),""),IF(C11*10000-INT(C11*10000)&gt;0.0001,"    (THIS VALUE CONTAINS MORE DECIMAL PLACES THAN DISPLAYED)",""))))</f>
        <v/>
      </c>
      <c r="H9" s="143"/>
      <c r="I9" s="143"/>
      <c r="M9" s="64"/>
      <c r="N9" s="105"/>
      <c r="O9" s="89"/>
      <c r="P9" s="106"/>
      <c r="Q9" s="40"/>
    </row>
    <row r="10" spans="2:17" ht="15" customHeight="1" x14ac:dyDescent="0.55000000000000004">
      <c r="B10" s="72"/>
      <c r="C10" s="73"/>
      <c r="D10" s="69"/>
      <c r="F10" s="141"/>
      <c r="G10" s="142" t="str">
        <f>IF(C12="","",IF(C12=0,"0.0000  g/dl",CONCATENATE(TEXT(C12,"0.0000"),"  g/dl",IF(AND(SUM(J$11:J$14)=0,D68&gt;$D$76),CONCATENATE("  (&gt;",$D$76*100,"% deviation from the average)"),""),IF(C12*10000-INT(C12*10000)&gt;0.0001,"    (THIS VALUE CONTAINS MORE DECIMAL PLACES THAN DISPLAYED)",""))))</f>
        <v/>
      </c>
      <c r="H10" s="143"/>
      <c r="I10" s="143"/>
      <c r="J10" s="38" t="s">
        <v>39</v>
      </c>
      <c r="K10" s="43" t="s">
        <v>75</v>
      </c>
      <c r="L10" s="43"/>
      <c r="M10" s="64"/>
      <c r="N10" s="7"/>
      <c r="O10" s="89" t="str">
        <f>"Item "&amp;C5&amp;":"</f>
        <v>Item :</v>
      </c>
      <c r="P10" s="89"/>
      <c r="Q10" s="40"/>
    </row>
    <row r="11" spans="2:17" ht="15" customHeight="1" x14ac:dyDescent="0.55000000000000004">
      <c r="B11" s="74" t="s">
        <v>74</v>
      </c>
      <c r="C11" s="84"/>
      <c r="D11" s="2" t="str">
        <f>IF(LEN(C11)&gt;6,"re-enter",IF(C11&gt;0.5,"HI cal",""))</f>
        <v/>
      </c>
      <c r="F11" s="141"/>
      <c r="G11" s="142" t="str">
        <f>IF(C13="","",IF(C13=0,"0.0000  g/dl",CONCATENATE(TEXT(C13,"0.0000"),"  g/dl",IF(AND(SUM(J$11:J$14)=0,D69&gt;$D$76),CONCATENATE("  (&gt;",$D$76*100,"% deviation from the average)"),""),IF(C13*10000-INT(C13*10000)&gt;0.0001,"    (THIS VALUE CONTAINS MORE DECIMAL PLACES THAN DISPLAYED)",""))))</f>
        <v/>
      </c>
      <c r="H11" s="143"/>
      <c r="I11" s="143"/>
      <c r="J11" s="54">
        <f>IF(C11="",0,IF(C11&lt;0.01,1,0))</f>
        <v>0</v>
      </c>
      <c r="K11" s="43">
        <f>IF(C11&lt;&gt;"",1,0)</f>
        <v>0</v>
      </c>
      <c r="L11" s="43"/>
      <c r="M11" s="64"/>
      <c r="N11" s="88"/>
      <c r="O11" s="91"/>
      <c r="P11" s="151" t="str">
        <f>CONCATENATE(IF(B90="","",B90&amp;CHAR(10)&amp;CHAR(10)),IF(B23="","","- "&amp;B23))</f>
        <v/>
      </c>
      <c r="Q11" s="40"/>
    </row>
    <row r="12" spans="2:17" ht="15" customHeight="1" x14ac:dyDescent="0.55000000000000004">
      <c r="B12" s="72"/>
      <c r="C12" s="84"/>
      <c r="D12" s="2" t="str">
        <f>IF(LEN(C12)&gt;6,"re-enter",IF(C12&gt;0.5,"HI cal",""))</f>
        <v/>
      </c>
      <c r="F12" s="141"/>
      <c r="G12" s="142" t="str">
        <f>IF(C14="","",IF(C14=0,"0.0000  g/dl",CONCATENATE(TEXT(C14,"0.0000"),"  g/dl",IF(AND(SUM(J$11:J$14)=0,D70&gt;$D$76),CONCATENATE("  (&gt;",$D$76*100,"% deviation from the average)"),""),IF(C14*10000-INT(C14*10000)&gt;0.0001,"    (THIS VALUE CONTAINS MORE DECIMAL PLACES THAN DISPLAYED)",""))))</f>
        <v/>
      </c>
      <c r="H12" s="143"/>
      <c r="I12" s="143"/>
      <c r="J12" s="54">
        <f>IF(C12="",0,IF(C12&lt;0.01,1,0))</f>
        <v>0</v>
      </c>
      <c r="K12" s="43">
        <f>IF(C12&lt;&gt;"",1,0)</f>
        <v>0</v>
      </c>
      <c r="L12" s="43"/>
      <c r="M12" s="64"/>
      <c r="N12" s="88"/>
      <c r="O12" s="88"/>
      <c r="P12" s="151"/>
      <c r="Q12" s="40"/>
    </row>
    <row r="13" spans="2:17" ht="15" customHeight="1" x14ac:dyDescent="0.55000000000000004">
      <c r="B13" s="72"/>
      <c r="C13" s="84"/>
      <c r="D13" s="2" t="str">
        <f>IF(LEN(C13)&gt;6,"re-enter",IF(C13&gt;0.5,"HI cal",""))</f>
        <v/>
      </c>
      <c r="F13" s="141"/>
      <c r="G13" s="139" t="str">
        <f>IF(MIN(C11:C14)&lt;0.01,"",CONCATENATE("The average of the four values is  ",TEXT(D72,"0.000000")," g/dl."))</f>
        <v/>
      </c>
      <c r="H13" s="140"/>
      <c r="I13" s="140"/>
      <c r="J13" s="54">
        <f>IF(C13="",0,IF(C13&lt;0.01,1,0))</f>
        <v>0</v>
      </c>
      <c r="K13" s="43">
        <f>IF(C13&lt;&gt;"",1,0)</f>
        <v>0</v>
      </c>
      <c r="L13" s="43"/>
      <c r="M13" s="64"/>
      <c r="N13" s="88"/>
      <c r="O13" s="88"/>
      <c r="P13" s="151"/>
      <c r="Q13" s="40"/>
    </row>
    <row r="14" spans="2:17" ht="15" customHeight="1" thickBot="1" x14ac:dyDescent="0.6">
      <c r="B14" s="75"/>
      <c r="C14" s="85"/>
      <c r="D14" s="2" t="str">
        <f>IF(LEN(C14)&gt;6,"re-enter",IF(C14&gt;0.5,"HI cal",""))</f>
        <v/>
      </c>
      <c r="F14" s="141"/>
      <c r="G14" s="144" t="str">
        <f>IF(MIN(C11:C14)&lt;0.01,"",CONCATENATE("The ",D76*100,"% uncertainty is +/- ", TEXT(D77,"0.0000000"), " g/dl, at a 99.73 % level of confidence (k=3)."))</f>
        <v/>
      </c>
      <c r="H14" s="145"/>
      <c r="I14" s="145"/>
      <c r="J14" s="54">
        <f>IF(C14="",0,IF(C14&lt;0.01,1,0))</f>
        <v>0</v>
      </c>
      <c r="K14" s="43">
        <f>IF(C14&lt;&gt;"",1,0)</f>
        <v>0</v>
      </c>
      <c r="L14" s="43"/>
      <c r="M14" s="64"/>
      <c r="N14" s="88"/>
      <c r="O14" s="88"/>
      <c r="P14" s="151"/>
      <c r="Q14" s="40"/>
    </row>
    <row r="15" spans="2:17" x14ac:dyDescent="0.55000000000000004">
      <c r="B15" s="117"/>
      <c r="F15" s="141"/>
      <c r="G15" s="146" t="str">
        <f>IF(OR(MIN(C11:C14)&lt;0.01,SUM(K11:K14)&lt;&gt;4),"",IF(AND(MAX(D67:D70)&gt;D76,M30=""),"",IF(AND(MAX(D67:D70)&gt;D76,M30&lt;&gt;""),"The lowest value was used for reporting.",CONCATENATE("The ",IF(C8="serum","serum converted, ",""),"truncated average for reporting is ",IF(C8="serum",TEXT(F74,"0.00"),TEXT(D74,"0.00")),"  g/dl."))))</f>
        <v/>
      </c>
      <c r="H15" s="147"/>
      <c r="I15" s="147"/>
      <c r="J15" s="54"/>
      <c r="M15" s="64"/>
      <c r="N15" s="88"/>
      <c r="O15" s="91"/>
      <c r="P15" s="151"/>
      <c r="Q15" s="40"/>
    </row>
    <row r="16" spans="2:17" x14ac:dyDescent="0.55000000000000004">
      <c r="B16" s="117"/>
      <c r="C16" s="70" t="str">
        <f>IF(AND(C9&lt;&gt;"acetone",C17="x",SUM(K11:K14)&gt;0,SUM(J11:J14)=0),"'No alcohol' selected below conflicts with entered results!","")</f>
        <v/>
      </c>
      <c r="F16" s="141"/>
      <c r="G16" s="144" t="str">
        <f>IF(C8="serum",CONCATENATE("The serum to whole blood conversion calculation is:  ",TEXT(D72,"0.000000")," g/dl / 1.18 = ",TEXT(F72,"0.000000")," g/dl."),"")</f>
        <v/>
      </c>
      <c r="H16" s="145"/>
      <c r="I16" s="145"/>
      <c r="J16" s="54"/>
      <c r="M16" s="64"/>
      <c r="N16" s="88"/>
      <c r="O16" s="7"/>
      <c r="P16" s="151"/>
      <c r="Q16" s="40"/>
    </row>
    <row r="17" spans="2:17" x14ac:dyDescent="0.55000000000000004">
      <c r="B17" s="68" t="s">
        <v>42</v>
      </c>
      <c r="C17" s="86"/>
      <c r="D17" s="60" t="s">
        <v>43</v>
      </c>
      <c r="F17" s="98"/>
      <c r="M17" s="64"/>
      <c r="N17" s="7"/>
      <c r="O17" s="7"/>
      <c r="P17" s="151"/>
      <c r="Q17" s="40"/>
    </row>
    <row r="18" spans="2:17" x14ac:dyDescent="0.55000000000000004">
      <c r="M18" s="64"/>
      <c r="N18" s="7"/>
      <c r="O18" s="123"/>
      <c r="P18" s="151"/>
      <c r="Q18" s="40"/>
    </row>
    <row r="19" spans="2:17" x14ac:dyDescent="0.55000000000000004">
      <c r="B19" s="59" t="s">
        <v>85</v>
      </c>
      <c r="C19" s="38" t="str">
        <f>IFERROR(IF(B20="","",IF(VLOOKUP(B20,othervolid,1)=B20,"","+")),"+")</f>
        <v/>
      </c>
      <c r="E19" s="148" t="s">
        <v>82</v>
      </c>
      <c r="F19" s="148"/>
      <c r="G19" s="148"/>
      <c r="H19" s="148"/>
      <c r="I19" s="38" t="str">
        <f>IFERROR(IF(E20="","",IF(VLOOKUP(E20,othervolid,1)=E20,"","+")),"+")</f>
        <v/>
      </c>
      <c r="M19" s="64"/>
      <c r="N19" s="7"/>
      <c r="O19" s="7"/>
      <c r="P19" s="151"/>
      <c r="Q19" s="40"/>
    </row>
    <row r="20" spans="2:17" ht="15" customHeight="1" x14ac:dyDescent="0.55000000000000004">
      <c r="B20" s="158"/>
      <c r="C20" s="158"/>
      <c r="E20" s="171"/>
      <c r="F20" s="172"/>
      <c r="G20" s="172"/>
      <c r="H20" s="173"/>
      <c r="M20" s="64"/>
      <c r="N20" s="88"/>
      <c r="O20" s="7"/>
      <c r="P20" s="151"/>
      <c r="Q20" s="40"/>
    </row>
    <row r="21" spans="2:17" x14ac:dyDescent="0.55000000000000004">
      <c r="D21" s="99" t="str">
        <f>IF(AND(B20=E20,B20&lt;&gt;""),"The two entries above conflict with eachother!","")</f>
        <v/>
      </c>
      <c r="M21" s="64"/>
      <c r="N21" s="88"/>
      <c r="O21" s="7"/>
      <c r="P21" s="151"/>
      <c r="Q21" s="40"/>
    </row>
    <row r="22" spans="2:17" ht="15" customHeight="1" x14ac:dyDescent="0.55000000000000004">
      <c r="B22" s="38" t="s">
        <v>101</v>
      </c>
      <c r="E22" s="38" t="str">
        <f>IFERROR(IF(B23="","",IF(VLOOKUP(B23,statements_alpha,1)=B23,"","+")),"+")</f>
        <v/>
      </c>
      <c r="F22" s="39"/>
      <c r="G22" s="58"/>
      <c r="H22" s="58"/>
      <c r="I22" s="58"/>
      <c r="M22" s="64"/>
      <c r="N22" s="7"/>
      <c r="O22" s="7"/>
      <c r="P22" s="151"/>
      <c r="Q22" s="40"/>
    </row>
    <row r="23" spans="2:17" ht="15" customHeight="1" x14ac:dyDescent="0.55000000000000004">
      <c r="B23" s="152"/>
      <c r="C23" s="153"/>
      <c r="D23" s="153"/>
      <c r="E23" s="153"/>
      <c r="F23" s="153"/>
      <c r="G23" s="153"/>
      <c r="H23" s="153"/>
      <c r="I23" s="154"/>
      <c r="M23" s="64"/>
      <c r="N23" s="149" t="s">
        <v>98</v>
      </c>
      <c r="O23" s="134"/>
      <c r="P23" s="150"/>
      <c r="Q23" s="40"/>
    </row>
    <row r="24" spans="2:17" x14ac:dyDescent="0.55000000000000004">
      <c r="B24" s="155"/>
      <c r="C24" s="156"/>
      <c r="D24" s="156"/>
      <c r="E24" s="156"/>
      <c r="F24" s="156"/>
      <c r="G24" s="156"/>
      <c r="H24" s="156"/>
      <c r="I24" s="157"/>
      <c r="M24" s="64"/>
      <c r="N24" s="107"/>
      <c r="O24" s="108"/>
      <c r="P24" s="109"/>
      <c r="Q24" s="40"/>
    </row>
    <row r="25" spans="2:17" x14ac:dyDescent="0.55000000000000004">
      <c r="F25" s="7"/>
      <c r="G25" s="58"/>
      <c r="H25" s="58"/>
      <c r="I25" s="58"/>
      <c r="M25" s="64"/>
      <c r="N25" s="7"/>
      <c r="O25" s="177" t="str">
        <f>IF(B27="","",RIGHT(B27,LEN(B27)-48))</f>
        <v/>
      </c>
      <c r="P25" s="177"/>
      <c r="Q25" s="40"/>
    </row>
    <row r="26" spans="2:17" ht="15" customHeight="1" x14ac:dyDescent="0.55000000000000004">
      <c r="B26" s="111" t="s">
        <v>102</v>
      </c>
      <c r="C26" s="38" t="str">
        <f>IFERROR(IF(B27="","",IF(VLOOKUP(B27,dispositions_alpha,1)=B27,"","+")),"+")</f>
        <v/>
      </c>
      <c r="M26" s="64"/>
      <c r="N26" s="7"/>
      <c r="O26" s="177"/>
      <c r="P26" s="177"/>
      <c r="Q26" s="40"/>
    </row>
    <row r="27" spans="2:17" x14ac:dyDescent="0.55000000000000004">
      <c r="B27" s="168"/>
      <c r="C27" s="169"/>
      <c r="D27" s="169"/>
      <c r="E27" s="169"/>
      <c r="F27" s="169"/>
      <c r="G27" s="169"/>
      <c r="H27" s="169"/>
      <c r="I27" s="170"/>
      <c r="M27" s="64"/>
      <c r="N27" s="7"/>
      <c r="O27" s="7"/>
      <c r="P27" s="7"/>
      <c r="Q27" s="40"/>
    </row>
    <row r="28" spans="2:17" x14ac:dyDescent="0.55000000000000004">
      <c r="M28" s="64"/>
      <c r="N28" s="176" t="s">
        <v>99</v>
      </c>
      <c r="O28" s="176"/>
      <c r="P28" s="176"/>
      <c r="Q28" s="40"/>
    </row>
    <row r="29" spans="2:17" ht="15" customHeight="1" x14ac:dyDescent="0.55000000000000004">
      <c r="B29" s="42" t="s">
        <v>28</v>
      </c>
      <c r="C29" s="102"/>
      <c r="D29" s="102"/>
      <c r="E29" s="102"/>
      <c r="F29" s="102"/>
      <c r="G29" s="102"/>
      <c r="H29" s="102"/>
      <c r="I29" s="102"/>
      <c r="N29" s="79"/>
      <c r="O29" s="79"/>
      <c r="P29" s="79"/>
    </row>
    <row r="30" spans="2:17" x14ac:dyDescent="0.55000000000000004">
      <c r="B30" s="179"/>
      <c r="C30" s="180"/>
      <c r="D30" s="180"/>
      <c r="E30" s="180"/>
      <c r="F30" s="180"/>
      <c r="G30" s="180"/>
      <c r="H30" s="180"/>
      <c r="I30" s="181"/>
      <c r="M30" s="130"/>
      <c r="N30" s="178" t="str">
        <f>IF(AND(MAX(D67:D70)&gt;D76,SUM(K11:K14)=4),"&lt;- If this is a second set of values for the case, and both sets have an unacceptable deviation from the mean, enter the lowest value in the cell to the left (gm/dL).","")</f>
        <v/>
      </c>
      <c r="O30" s="178"/>
      <c r="P30" s="178"/>
    </row>
    <row r="31" spans="2:17" ht="15" customHeight="1" x14ac:dyDescent="0.55000000000000004">
      <c r="B31" s="182"/>
      <c r="C31" s="183"/>
      <c r="D31" s="183"/>
      <c r="E31" s="183"/>
      <c r="F31" s="183"/>
      <c r="G31" s="183"/>
      <c r="H31" s="183"/>
      <c r="I31" s="184"/>
      <c r="N31" s="178"/>
      <c r="O31" s="178"/>
      <c r="P31" s="178"/>
    </row>
    <row r="32" spans="2:17" x14ac:dyDescent="0.55000000000000004">
      <c r="B32" s="182"/>
      <c r="C32" s="183"/>
      <c r="D32" s="183"/>
      <c r="E32" s="183"/>
      <c r="F32" s="183"/>
      <c r="G32" s="183"/>
      <c r="H32" s="183"/>
      <c r="I32" s="184"/>
      <c r="M32" s="5"/>
    </row>
    <row r="33" spans="2:9" x14ac:dyDescent="0.55000000000000004">
      <c r="B33" s="182"/>
      <c r="C33" s="183"/>
      <c r="D33" s="183"/>
      <c r="E33" s="183"/>
      <c r="F33" s="183"/>
      <c r="G33" s="183"/>
      <c r="H33" s="183"/>
      <c r="I33" s="184"/>
    </row>
    <row r="34" spans="2:9" x14ac:dyDescent="0.55000000000000004">
      <c r="B34" s="182"/>
      <c r="C34" s="183"/>
      <c r="D34" s="183"/>
      <c r="E34" s="183"/>
      <c r="F34" s="183"/>
      <c r="G34" s="183"/>
      <c r="H34" s="183"/>
      <c r="I34" s="184"/>
    </row>
    <row r="35" spans="2:9" x14ac:dyDescent="0.55000000000000004">
      <c r="B35" s="182"/>
      <c r="C35" s="183"/>
      <c r="D35" s="183"/>
      <c r="E35" s="183"/>
      <c r="F35" s="183"/>
      <c r="G35" s="183"/>
      <c r="H35" s="183"/>
      <c r="I35" s="184"/>
    </row>
    <row r="36" spans="2:9" x14ac:dyDescent="0.55000000000000004">
      <c r="B36" s="182"/>
      <c r="C36" s="183"/>
      <c r="D36" s="183"/>
      <c r="E36" s="183"/>
      <c r="F36" s="183"/>
      <c r="G36" s="183"/>
      <c r="H36" s="183"/>
      <c r="I36" s="184"/>
    </row>
    <row r="37" spans="2:9" x14ac:dyDescent="0.55000000000000004">
      <c r="B37" s="182"/>
      <c r="C37" s="183"/>
      <c r="D37" s="183"/>
      <c r="E37" s="183"/>
      <c r="F37" s="183"/>
      <c r="G37" s="183"/>
      <c r="H37" s="183"/>
      <c r="I37" s="184"/>
    </row>
    <row r="38" spans="2:9" x14ac:dyDescent="0.55000000000000004">
      <c r="B38" s="185"/>
      <c r="C38" s="186"/>
      <c r="D38" s="186"/>
      <c r="E38" s="186"/>
      <c r="F38" s="186"/>
      <c r="G38" s="186"/>
      <c r="H38" s="186"/>
      <c r="I38" s="187"/>
    </row>
    <row r="40" spans="2:9" x14ac:dyDescent="0.55000000000000004">
      <c r="B40" s="7" t="s">
        <v>103</v>
      </c>
    </row>
    <row r="41" spans="2:9" ht="15" customHeight="1" x14ac:dyDescent="0.55000000000000004">
      <c r="B41" s="159" t="str">
        <f>CONCATENATE(IF(B90="","",B90&amp;CHAR(10)&amp;CHAR(10)),IF(B23="","","- "&amp;B23&amp;CHAR(10)&amp;CHAR(10)))</f>
        <v/>
      </c>
      <c r="C41" s="160"/>
      <c r="D41" s="160"/>
      <c r="E41" s="160"/>
      <c r="F41" s="160"/>
      <c r="G41" s="160"/>
      <c r="H41" s="160"/>
      <c r="I41" s="161"/>
    </row>
    <row r="42" spans="2:9" x14ac:dyDescent="0.55000000000000004">
      <c r="B42" s="162"/>
      <c r="C42" s="163"/>
      <c r="D42" s="163"/>
      <c r="E42" s="163"/>
      <c r="F42" s="163"/>
      <c r="G42" s="163"/>
      <c r="H42" s="163"/>
      <c r="I42" s="164"/>
    </row>
    <row r="43" spans="2:9" x14ac:dyDescent="0.55000000000000004">
      <c r="B43" s="162"/>
      <c r="C43" s="163"/>
      <c r="D43" s="163"/>
      <c r="E43" s="163"/>
      <c r="F43" s="163"/>
      <c r="G43" s="163"/>
      <c r="H43" s="163"/>
      <c r="I43" s="164"/>
    </row>
    <row r="44" spans="2:9" x14ac:dyDescent="0.55000000000000004">
      <c r="B44" s="162"/>
      <c r="C44" s="163"/>
      <c r="D44" s="163"/>
      <c r="E44" s="163"/>
      <c r="F44" s="163"/>
      <c r="G44" s="163"/>
      <c r="H44" s="163"/>
      <c r="I44" s="164"/>
    </row>
    <row r="45" spans="2:9" x14ac:dyDescent="0.55000000000000004">
      <c r="B45" s="162"/>
      <c r="C45" s="163"/>
      <c r="D45" s="163"/>
      <c r="E45" s="163"/>
      <c r="F45" s="163"/>
      <c r="G45" s="163"/>
      <c r="H45" s="163"/>
      <c r="I45" s="164"/>
    </row>
    <row r="46" spans="2:9" x14ac:dyDescent="0.55000000000000004">
      <c r="B46" s="162"/>
      <c r="C46" s="163"/>
      <c r="D46" s="163"/>
      <c r="E46" s="163"/>
      <c r="F46" s="163"/>
      <c r="G46" s="163"/>
      <c r="H46" s="163"/>
      <c r="I46" s="164"/>
    </row>
    <row r="47" spans="2:9" x14ac:dyDescent="0.55000000000000004">
      <c r="B47" s="162"/>
      <c r="C47" s="163"/>
      <c r="D47" s="163"/>
      <c r="E47" s="163"/>
      <c r="F47" s="163"/>
      <c r="G47" s="163"/>
      <c r="H47" s="163"/>
      <c r="I47" s="164"/>
    </row>
    <row r="48" spans="2:9" x14ac:dyDescent="0.55000000000000004">
      <c r="B48" s="162"/>
      <c r="C48" s="163"/>
      <c r="D48" s="163"/>
      <c r="E48" s="163"/>
      <c r="F48" s="163"/>
      <c r="G48" s="163"/>
      <c r="H48" s="163"/>
      <c r="I48" s="164"/>
    </row>
    <row r="49" spans="2:12" x14ac:dyDescent="0.55000000000000004">
      <c r="B49" s="162"/>
      <c r="C49" s="163"/>
      <c r="D49" s="163"/>
      <c r="E49" s="163"/>
      <c r="F49" s="163"/>
      <c r="G49" s="163"/>
      <c r="H49" s="163"/>
      <c r="I49" s="164"/>
    </row>
    <row r="50" spans="2:12" x14ac:dyDescent="0.55000000000000004">
      <c r="B50" s="162"/>
      <c r="C50" s="163"/>
      <c r="D50" s="163"/>
      <c r="E50" s="163"/>
      <c r="F50" s="163"/>
      <c r="G50" s="163"/>
      <c r="H50" s="163"/>
      <c r="I50" s="164"/>
    </row>
    <row r="51" spans="2:12" x14ac:dyDescent="0.55000000000000004">
      <c r="B51" s="162"/>
      <c r="C51" s="163"/>
      <c r="D51" s="163"/>
      <c r="E51" s="163"/>
      <c r="F51" s="163"/>
      <c r="G51" s="163"/>
      <c r="H51" s="163"/>
      <c r="I51" s="164"/>
    </row>
    <row r="52" spans="2:12" x14ac:dyDescent="0.55000000000000004">
      <c r="B52" s="162"/>
      <c r="C52" s="163"/>
      <c r="D52" s="163"/>
      <c r="E52" s="163"/>
      <c r="F52" s="163"/>
      <c r="G52" s="163"/>
      <c r="H52" s="163"/>
      <c r="I52" s="164"/>
    </row>
    <row r="53" spans="2:12" x14ac:dyDescent="0.55000000000000004">
      <c r="B53" s="162"/>
      <c r="C53" s="163"/>
      <c r="D53" s="163"/>
      <c r="E53" s="163"/>
      <c r="F53" s="163"/>
      <c r="G53" s="163"/>
      <c r="H53" s="163"/>
      <c r="I53" s="164"/>
    </row>
    <row r="54" spans="2:12" x14ac:dyDescent="0.55000000000000004">
      <c r="B54" s="162"/>
      <c r="C54" s="163"/>
      <c r="D54" s="163"/>
      <c r="E54" s="163"/>
      <c r="F54" s="163"/>
      <c r="G54" s="163"/>
      <c r="H54" s="163"/>
      <c r="I54" s="164"/>
    </row>
    <row r="55" spans="2:12" x14ac:dyDescent="0.55000000000000004">
      <c r="B55" s="165"/>
      <c r="C55" s="166"/>
      <c r="D55" s="166"/>
      <c r="E55" s="166"/>
      <c r="F55" s="166"/>
      <c r="G55" s="166"/>
      <c r="H55" s="166"/>
      <c r="I55" s="167"/>
    </row>
    <row r="56" spans="2:12" x14ac:dyDescent="0.55000000000000004">
      <c r="B56" s="103"/>
      <c r="C56" s="103"/>
      <c r="D56" s="103"/>
      <c r="E56" s="103"/>
      <c r="F56" s="103"/>
      <c r="G56" s="103"/>
      <c r="H56" s="103"/>
      <c r="I56" s="103"/>
    </row>
    <row r="57" spans="2:12" x14ac:dyDescent="0.55000000000000004">
      <c r="B57" s="104" t="s">
        <v>112</v>
      </c>
      <c r="C57" s="103"/>
      <c r="D57" s="103"/>
      <c r="E57" s="103"/>
      <c r="F57" s="103"/>
      <c r="G57" s="103"/>
      <c r="H57" s="103"/>
      <c r="I57" s="103"/>
    </row>
    <row r="59" spans="2:12" x14ac:dyDescent="0.55000000000000004">
      <c r="B59" s="42" t="str">
        <f>'1'!B59</f>
        <v>Form template approved by Toxicology Technical Leader Wayne Lewallen on 11/14/2019.</v>
      </c>
    </row>
    <row r="60" spans="2:12" x14ac:dyDescent="0.55000000000000004">
      <c r="B60" s="42"/>
    </row>
    <row r="61" spans="2:12" x14ac:dyDescent="0.55000000000000004">
      <c r="B61" s="42"/>
      <c r="L61" s="119"/>
    </row>
    <row r="62" spans="2:12" x14ac:dyDescent="0.55000000000000004">
      <c r="B62" s="42"/>
      <c r="I62" s="8"/>
      <c r="L62" s="119" t="s">
        <v>118</v>
      </c>
    </row>
    <row r="63" spans="2:12" x14ac:dyDescent="0.55000000000000004">
      <c r="I63" s="131"/>
    </row>
    <row r="64" spans="2:12" x14ac:dyDescent="0.55000000000000004">
      <c r="I64" s="7"/>
    </row>
    <row r="65" spans="1:7" hidden="1" x14ac:dyDescent="0.55000000000000004">
      <c r="B65" s="44" t="s">
        <v>29</v>
      </c>
    </row>
    <row r="66" spans="1:7" hidden="1" x14ac:dyDescent="0.55000000000000004">
      <c r="B66" s="21" t="s">
        <v>41</v>
      </c>
      <c r="C66" s="46" t="s">
        <v>3</v>
      </c>
      <c r="D66" s="45"/>
    </row>
    <row r="67" spans="1:7" hidden="1" x14ac:dyDescent="0.55000000000000004">
      <c r="B67" s="47">
        <f>C11</f>
        <v>0</v>
      </c>
      <c r="C67" s="9" t="e">
        <f>ABS(C11-D$72)</f>
        <v>#DIV/0!</v>
      </c>
      <c r="D67" s="16" t="str">
        <f>IFERROR(C67/$D$72,"")</f>
        <v/>
      </c>
    </row>
    <row r="68" spans="1:7" hidden="1" x14ac:dyDescent="0.55000000000000004">
      <c r="B68" s="47">
        <f>C12</f>
        <v>0</v>
      </c>
      <c r="C68" s="10" t="e">
        <f>ABS(C12-D$72)</f>
        <v>#DIV/0!</v>
      </c>
      <c r="D68" s="16" t="str">
        <f t="shared" ref="D68:D70" si="0">IFERROR(C68/$D$72,"")</f>
        <v/>
      </c>
    </row>
    <row r="69" spans="1:7" hidden="1" x14ac:dyDescent="0.55000000000000004">
      <c r="B69" s="47">
        <f>C13</f>
        <v>0</v>
      </c>
      <c r="C69" s="10" t="e">
        <f>ABS(C13-D$72)</f>
        <v>#DIV/0!</v>
      </c>
      <c r="D69" s="16" t="str">
        <f t="shared" si="0"/>
        <v/>
      </c>
    </row>
    <row r="70" spans="1:7" hidden="1" x14ac:dyDescent="0.55000000000000004">
      <c r="B70" s="47">
        <f>C14</f>
        <v>0</v>
      </c>
      <c r="C70" s="10" t="e">
        <f>ABS(C14-D$72)</f>
        <v>#DIV/0!</v>
      </c>
      <c r="D70" s="16" t="str">
        <f t="shared" si="0"/>
        <v/>
      </c>
    </row>
    <row r="71" spans="1:7" hidden="1" x14ac:dyDescent="0.55000000000000004">
      <c r="F71" s="38" t="s">
        <v>77</v>
      </c>
    </row>
    <row r="72" spans="1:7" hidden="1" x14ac:dyDescent="0.55000000000000004">
      <c r="C72" s="38" t="s">
        <v>0</v>
      </c>
      <c r="D72" s="6" t="e">
        <f>AVERAGE(C11:C14)</f>
        <v>#DIV/0!</v>
      </c>
      <c r="E72" s="38" t="s">
        <v>10</v>
      </c>
      <c r="F72" s="37" t="e">
        <f>D72/1.18</f>
        <v>#DIV/0!</v>
      </c>
      <c r="G72" s="38" t="s">
        <v>10</v>
      </c>
    </row>
    <row r="73" spans="1:7" hidden="1" x14ac:dyDescent="0.55000000000000004">
      <c r="C73" s="55" t="s">
        <v>4</v>
      </c>
      <c r="D73" s="3" t="e">
        <f>TEXT(INT(D72*100)/100,"0.00")</f>
        <v>#DIV/0!</v>
      </c>
      <c r="E73" s="38" t="s">
        <v>10</v>
      </c>
      <c r="F73" s="3" t="e">
        <f>TEXT(INT(F72*100)/100,"0.00")</f>
        <v>#DIV/0!</v>
      </c>
      <c r="G73" s="38" t="s">
        <v>10</v>
      </c>
    </row>
    <row r="74" spans="1:7" hidden="1" x14ac:dyDescent="0.55000000000000004">
      <c r="C74" s="8" t="s">
        <v>1</v>
      </c>
      <c r="D74" s="4" t="str">
        <f>IF(MIN(C11:C14)&lt;0.01,"0.00",D73)</f>
        <v>0.00</v>
      </c>
      <c r="E74" s="38" t="s">
        <v>10</v>
      </c>
      <c r="F74" s="4" t="str">
        <f>IF(MIN(C11:C14)&lt;0.01,"0.00",F73)</f>
        <v>0.00</v>
      </c>
      <c r="G74" s="38" t="s">
        <v>10</v>
      </c>
    </row>
    <row r="75" spans="1:7" hidden="1" x14ac:dyDescent="0.55000000000000004"/>
    <row r="76" spans="1:7" hidden="1" x14ac:dyDescent="0.55000000000000004">
      <c r="C76" s="174" t="s">
        <v>2</v>
      </c>
      <c r="D76" s="56">
        <f>VLOOKUP(C9,Ranges!G9:H12,2)</f>
        <v>0.04</v>
      </c>
    </row>
    <row r="77" spans="1:7" hidden="1" x14ac:dyDescent="0.55000000000000004">
      <c r="B77" s="58"/>
      <c r="C77" s="175"/>
      <c r="D77" s="57" t="e">
        <f>D76*D72</f>
        <v>#DIV/0!</v>
      </c>
      <c r="F77" s="1"/>
    </row>
    <row r="78" spans="1:7" hidden="1" x14ac:dyDescent="0.55000000000000004">
      <c r="B78" s="58"/>
      <c r="C78" s="65"/>
      <c r="D78" s="66"/>
      <c r="F78" s="1"/>
    </row>
    <row r="79" spans="1:7" hidden="1" x14ac:dyDescent="0.55000000000000004">
      <c r="B79" s="11" t="s">
        <v>76</v>
      </c>
      <c r="C79" s="11"/>
    </row>
    <row r="80" spans="1:7" hidden="1" x14ac:dyDescent="0.55000000000000004">
      <c r="A80" s="64"/>
      <c r="B80" s="38" t="s">
        <v>78</v>
      </c>
      <c r="C80" s="63" t="str">
        <f>IF(OR(SUM(J11:J14)&gt;0,MAX(D67:D70)&gt;D76,C8="serum"),"",IF(D74="0.00","",CONCATENATE("The measured ",C8," acetone concentration is ",TEXT(TRUNC(D72,3),"0.000")," +/- ",IF(INT(D72*D76*10000)&lt;5,"0.001",TEXT(D72*D76,"0.000"))," grams per 100 milliliters, at a coverage probability of 99.7%.  ",CHAR(10),CHAR(10))))</f>
        <v/>
      </c>
    </row>
    <row r="81" spans="1:9" hidden="1" x14ac:dyDescent="0.55000000000000004">
      <c r="A81" s="64"/>
      <c r="B81" s="38" t="s">
        <v>79</v>
      </c>
      <c r="C81" s="63" t="str">
        <f>CONCATENATE("The ",C8," alcohol concentration is 0.00 grams of alcohol per 100 milliliters, as defined by NCGS 20-4.01 (1b).  ",IF(AND(B20="",E20="",C9&lt;&gt;"acetone"),C86,CHAR(10)&amp;CHAR(10)))</f>
        <v>The blood alcohol concentration is 0.00 grams of alcohol per 100 milliliters, as defined by NCGS 20-4.01 (1b).    (Analysis performed using HS-GC.)</v>
      </c>
    </row>
    <row r="82" spans="1:9" hidden="1" x14ac:dyDescent="0.55000000000000004">
      <c r="A82" s="64"/>
      <c r="B82" s="38" t="s">
        <v>80</v>
      </c>
      <c r="C82" s="63" t="str">
        <f>IFERROR(IF(AND(SUM(J11:J14)=0,MAX(D67:D70)&gt;D76),"",IF(C8="serum",CONCATENATE("The blood ",C9," concentration is ",TEXT(F74,"0.00")," grams of alcohol per 100 milliliters, as defined by NCGS 20-4.01 (1b).  The reported blood alcohol concentration is a calculated value resulting from a converted serum alcohol concentration.  The measured serum ",C9," concentration is ",TEXT(TRUNC(D72,3),"0.000")," +/- ",IF(INT(D72*D76*10000)&lt;5,"0.001",TEXT(D72*D76,"0.000"))," grams of alcohol per 100 milliliters, at a coverage probability of 99.7%.",IF(AND(B20="",E20=""),C86,CHAR(10)&amp;CHAR(10))),"")),"")</f>
        <v/>
      </c>
    </row>
    <row r="83" spans="1:9" hidden="1" x14ac:dyDescent="0.55000000000000004">
      <c r="A83" s="64"/>
      <c r="B83" s="38" t="s">
        <v>81</v>
      </c>
      <c r="C83" s="63" t="str">
        <f>IFERROR(IF(AND(SUM(J11:J14)=0,MAX(D67:D70)&gt;D76,SUM(K11:K14)=4,M30&lt;&gt;""),CONCATENATE("The ",C8," ",C9," concentration is ",TEXT(INT(M30*100)/100,"0.00")," grams of alcohol per 100 milliliters, as defined by NCGS 20-4.01 (1b)."),IF(AND(SUM(J11:J14)=0,MAX(D67:D70)&gt;D76),"",CONCATENATE("The ",C8," ",C9," concentration is ",TEXT(D74,"0.00")," grams of alcohol per 100 milliliters, as defined by NCGS 20-4.01 (1b).","  The measured ",C8," ",C9," concentration is ",TEXT(TRUNC(D72,3),"0.000")," +/- ",IF(INT(D72*D76*10000)&lt;5,"0.001",TEXT(D72*D76,"0.000"))," grams of alcohol per 100 milliliters, at a coverage probability of 99.7%.  ",IF(AND(B20="",E20=""),C86,CHAR(10)&amp;CHAR(10))))),"")</f>
        <v/>
      </c>
    </row>
    <row r="84" spans="1:9" hidden="1" x14ac:dyDescent="0.55000000000000004">
      <c r="A84" s="64"/>
      <c r="B84" s="38" t="s">
        <v>83</v>
      </c>
      <c r="C84" s="63" t="str">
        <f>CONCATENATE("Analysis confirmed the presence of the following substance: ",B20,".  ",CHAR(10),CHAR(10))</f>
        <v xml:space="preserve">Analysis confirmed the presence of the following substance: .  
</v>
      </c>
    </row>
    <row r="85" spans="1:9" hidden="1" x14ac:dyDescent="0.55000000000000004">
      <c r="A85" s="64"/>
      <c r="B85" s="67" t="s">
        <v>84</v>
      </c>
      <c r="C85" s="54" t="str">
        <f>CONCATENATE("Analysis did not confirm the presence of the following: ",E20,".  ",CHAR(10),CHAR(10))</f>
        <v xml:space="preserve">Analysis did not confirm the presence of the following: .  
</v>
      </c>
    </row>
    <row r="86" spans="1:9" hidden="1" x14ac:dyDescent="0.55000000000000004">
      <c r="A86" s="64"/>
      <c r="B86" s="78" t="s">
        <v>90</v>
      </c>
      <c r="C86" s="101" t="s">
        <v>111</v>
      </c>
    </row>
    <row r="87" spans="1:9" hidden="1" x14ac:dyDescent="0.55000000000000004"/>
    <row r="88" spans="1:9" hidden="1" x14ac:dyDescent="0.55000000000000004"/>
    <row r="89" spans="1:9" hidden="1" x14ac:dyDescent="0.55000000000000004">
      <c r="B89" s="38" t="s">
        <v>100</v>
      </c>
      <c r="E89" s="90"/>
    </row>
    <row r="90" spans="1:9" hidden="1" x14ac:dyDescent="0.55000000000000004">
      <c r="B90" s="159" t="str">
        <f>CONCATENATE(IF(AND(C8&lt;&gt;"serum",C9="acetone"),"- "&amp;C80,""),IF(OR(C17="x",AND(C9&lt;&gt;"acetone",SUM(J11:J14)&gt;0)),"- "&amp;C81,""),IF(AND(SUM(K11:K14)&gt;1,C8&lt;&gt;"serum",C9&lt;&gt;"acetone",C17&lt;&gt;"x",SUM(J11:J14)=0),"- "&amp;C83,""),IF(AND(C8="serum",C17&lt;&gt;"x",SUM(J11:J14)=0),"- "&amp;C82,""),IF(B20&lt;&gt;"","- "&amp;C84,""),IF(E20&lt;&gt;"","- "&amp;C85,""),IF(OR(B20&lt;&gt;"",E20&lt;&gt;"",AND(C9="acetone",C8&lt;&gt;"serum")),C86,""))</f>
        <v/>
      </c>
      <c r="C90" s="160"/>
      <c r="D90" s="160"/>
      <c r="E90" s="160"/>
      <c r="F90" s="160"/>
      <c r="G90" s="160"/>
      <c r="H90" s="160"/>
      <c r="I90" s="161"/>
    </row>
    <row r="91" spans="1:9" hidden="1" x14ac:dyDescent="0.55000000000000004">
      <c r="B91" s="162"/>
      <c r="C91" s="163"/>
      <c r="D91" s="163"/>
      <c r="E91" s="163"/>
      <c r="F91" s="163"/>
      <c r="G91" s="163"/>
      <c r="H91" s="163"/>
      <c r="I91" s="164"/>
    </row>
    <row r="92" spans="1:9" hidden="1" x14ac:dyDescent="0.55000000000000004">
      <c r="B92" s="162"/>
      <c r="C92" s="163"/>
      <c r="D92" s="163"/>
      <c r="E92" s="163"/>
      <c r="F92" s="163"/>
      <c r="G92" s="163"/>
      <c r="H92" s="163"/>
      <c r="I92" s="164"/>
    </row>
    <row r="93" spans="1:9" hidden="1" x14ac:dyDescent="0.55000000000000004">
      <c r="B93" s="162"/>
      <c r="C93" s="163"/>
      <c r="D93" s="163"/>
      <c r="E93" s="163"/>
      <c r="F93" s="163"/>
      <c r="G93" s="163"/>
      <c r="H93" s="163"/>
      <c r="I93" s="164"/>
    </row>
    <row r="94" spans="1:9" hidden="1" x14ac:dyDescent="0.55000000000000004">
      <c r="B94" s="162"/>
      <c r="C94" s="163"/>
      <c r="D94" s="163"/>
      <c r="E94" s="163"/>
      <c r="F94" s="163"/>
      <c r="G94" s="163"/>
      <c r="H94" s="163"/>
      <c r="I94" s="164"/>
    </row>
    <row r="95" spans="1:9" hidden="1" x14ac:dyDescent="0.55000000000000004">
      <c r="B95" s="162"/>
      <c r="C95" s="163"/>
      <c r="D95" s="163"/>
      <c r="E95" s="163"/>
      <c r="F95" s="163"/>
      <c r="G95" s="163"/>
      <c r="H95" s="163"/>
      <c r="I95" s="164"/>
    </row>
    <row r="96" spans="1:9" hidden="1" x14ac:dyDescent="0.55000000000000004">
      <c r="B96" s="162"/>
      <c r="C96" s="163"/>
      <c r="D96" s="163"/>
      <c r="E96" s="163"/>
      <c r="F96" s="163"/>
      <c r="G96" s="163"/>
      <c r="H96" s="163"/>
      <c r="I96" s="164"/>
    </row>
    <row r="97" spans="2:9" hidden="1" x14ac:dyDescent="0.55000000000000004">
      <c r="B97" s="162"/>
      <c r="C97" s="163"/>
      <c r="D97" s="163"/>
      <c r="E97" s="163"/>
      <c r="F97" s="163"/>
      <c r="G97" s="163"/>
      <c r="H97" s="163"/>
      <c r="I97" s="164"/>
    </row>
    <row r="98" spans="2:9" hidden="1" x14ac:dyDescent="0.55000000000000004">
      <c r="B98" s="162"/>
      <c r="C98" s="163"/>
      <c r="D98" s="163"/>
      <c r="E98" s="163"/>
      <c r="F98" s="163"/>
      <c r="G98" s="163"/>
      <c r="H98" s="163"/>
      <c r="I98" s="164"/>
    </row>
    <row r="99" spans="2:9" hidden="1" x14ac:dyDescent="0.55000000000000004">
      <c r="B99" s="165"/>
      <c r="C99" s="166"/>
      <c r="D99" s="166"/>
      <c r="E99" s="166"/>
      <c r="F99" s="166"/>
      <c r="G99" s="166"/>
      <c r="H99" s="166"/>
      <c r="I99" s="167"/>
    </row>
    <row r="100" spans="2:9" hidden="1" x14ac:dyDescent="0.55000000000000004"/>
  </sheetData>
  <sheetProtection algorithmName="SHA-512" hashValue="NXUz50j60aijdWQXu0Pe6aR7Vzamulor2hDNObMTMPpr/eXK6t8OOxz+HkOph/vlvcgO4icFeYQP7hXAmZUjXg==" saltValue="5A93fAaYRhzdhHV8kMT1oA==" spinCount="100000" sheet="1" objects="1" scenarios="1"/>
  <mergeCells count="29">
    <mergeCell ref="B1:F1"/>
    <mergeCell ref="E4:F4"/>
    <mergeCell ref="E5:F5"/>
    <mergeCell ref="N7:P7"/>
    <mergeCell ref="F8:F16"/>
    <mergeCell ref="G8:I8"/>
    <mergeCell ref="N8:P8"/>
    <mergeCell ref="G9:I9"/>
    <mergeCell ref="G10:I10"/>
    <mergeCell ref="G11:I11"/>
    <mergeCell ref="B27:I27"/>
    <mergeCell ref="P11:P22"/>
    <mergeCell ref="G12:I12"/>
    <mergeCell ref="G13:I13"/>
    <mergeCell ref="G14:I14"/>
    <mergeCell ref="G15:I15"/>
    <mergeCell ref="G16:I16"/>
    <mergeCell ref="E19:H19"/>
    <mergeCell ref="B20:C20"/>
    <mergeCell ref="E20:H20"/>
    <mergeCell ref="B23:I24"/>
    <mergeCell ref="N23:P23"/>
    <mergeCell ref="O25:P26"/>
    <mergeCell ref="N28:P28"/>
    <mergeCell ref="B30:I38"/>
    <mergeCell ref="B41:I55"/>
    <mergeCell ref="C76:C77"/>
    <mergeCell ref="B90:I99"/>
    <mergeCell ref="N30:P31"/>
  </mergeCells>
  <conditionalFormatting sqref="C67:C70">
    <cfRule type="expression" dxfId="289" priority="8">
      <formula>ABS(C11-$D$72)&gt;$D$77</formula>
    </cfRule>
  </conditionalFormatting>
  <conditionalFormatting sqref="B26">
    <cfRule type="expression" dxfId="288" priority="9">
      <formula>B27=""</formula>
    </cfRule>
  </conditionalFormatting>
  <conditionalFormatting sqref="B4">
    <cfRule type="expression" dxfId="287" priority="7">
      <formula>$B$5=""</formula>
    </cfRule>
  </conditionalFormatting>
  <conditionalFormatting sqref="C4">
    <cfRule type="expression" dxfId="286" priority="6">
      <formula>$C$5=""</formula>
    </cfRule>
  </conditionalFormatting>
  <conditionalFormatting sqref="E4:F4">
    <cfRule type="expression" dxfId="285" priority="5">
      <formula>$E$5=""</formula>
    </cfRule>
  </conditionalFormatting>
  <conditionalFormatting sqref="H4">
    <cfRule type="expression" dxfId="284" priority="4">
      <formula>$H$5=""</formula>
    </cfRule>
  </conditionalFormatting>
  <conditionalFormatting sqref="C8">
    <cfRule type="expression" dxfId="283" priority="3">
      <formula>$C$8&lt;&gt;"blood"</formula>
    </cfRule>
  </conditionalFormatting>
  <conditionalFormatting sqref="C9">
    <cfRule type="expression" dxfId="282" priority="2">
      <formula>$C$9&lt;&gt;"ethanol"</formula>
    </cfRule>
  </conditionalFormatting>
  <conditionalFormatting sqref="M30">
    <cfRule type="expression" dxfId="281" priority="1">
      <formula>N30&lt;&gt;""</formula>
    </cfRule>
  </conditionalFormatting>
  <conditionalFormatting sqref="G9:G12">
    <cfRule type="expression" dxfId="280" priority="142">
      <formula>AND(SUM(J$11:J$14)=0,D67&gt;$D$76)</formula>
    </cfRule>
  </conditionalFormatting>
  <dataValidations count="8">
    <dataValidation type="list" errorStyle="warning" allowBlank="1" showErrorMessage="1" errorTitle="Custom entry" error="You have customized this field." sqref="B27:I27" xr:uid="{00000000-0002-0000-2500-000000000000}">
      <formula1>dispositions</formula1>
    </dataValidation>
    <dataValidation type="textLength" errorStyle="warning" operator="equal" allowBlank="1" showInputMessage="1" showErrorMessage="1" errorTitle="Case Number Length Error?" error="The length of the case number should be 10 characters." sqref="B5" xr:uid="{00000000-0002-0000-2500-000001000000}">
      <formula1>10</formula1>
    </dataValidation>
    <dataValidation type="list" errorStyle="warning" allowBlank="1" showInputMessage="1" showErrorMessage="1" errorTitle="Custom Entry" error="You have entered a selection not in the drop-down list.  " sqref="E20" xr:uid="{00000000-0002-0000-2500-000002000000}">
      <formula1>othervolid</formula1>
    </dataValidation>
    <dataValidation type="list" errorStyle="warning" allowBlank="1" showErrorMessage="1" errorTitle="Custom entry" error="You have customized this field." sqref="B23:I24" xr:uid="{00000000-0002-0000-2500-000003000000}">
      <formula1>statements</formula1>
    </dataValidation>
    <dataValidation type="list" allowBlank="1" showInputMessage="1" showErrorMessage="1" sqref="C8" xr:uid="{00000000-0002-0000-2500-000004000000}">
      <formula1>matrix_list</formula1>
    </dataValidation>
    <dataValidation type="list" errorStyle="warning" allowBlank="1" showInputMessage="1" showErrorMessage="1" errorTitle="Custom Entry" error="You have entered a name not in the drop-down list." sqref="H5" xr:uid="{00000000-0002-0000-2500-000005000000}">
      <formula1>analyst_list</formula1>
    </dataValidation>
    <dataValidation type="list" errorStyle="warning" allowBlank="1" showInputMessage="1" showErrorMessage="1" errorTitle="custom entry" error="You have entered a selection not in the drop-down list.  " sqref="B20:C20" xr:uid="{00000000-0002-0000-2500-000006000000}">
      <formula1>othervolid</formula1>
    </dataValidation>
    <dataValidation type="list" allowBlank="1" showInputMessage="1" showErrorMessage="1" sqref="C17" xr:uid="{00000000-0002-0000-2500-000007000000}">
      <formula1>applies</formula1>
    </dataValidation>
  </dataValidations>
  <pageMargins left="0.7" right="0.7" top="0.75" bottom="0.75" header="0.3" footer="0.3"/>
  <pageSetup scale="68" orientation="portrait" horizontalDpi="300" verticalDpi="300" r:id="rId1"/>
  <ignoredErrors>
    <ignoredError sqref="H5 E5 B5:C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4" r:id="rId4" name="Button 2">
              <controlPr defaultSize="0" print="0" autoFill="0" autoPict="0" macro="[0]!ThisWorkbook.GeneratePDF">
                <anchor moveWithCells="1">
                  <from>
                    <xdr:col>8</xdr:col>
                    <xdr:colOff>1123950</xdr:colOff>
                    <xdr:row>3</xdr:row>
                    <xdr:rowOff>11430</xdr:rowOff>
                  </from>
                  <to>
                    <xdr:col>11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2500-000008000000}">
          <x14:formula1>
            <xm:f>Ranges!$G$9:$G$12</xm:f>
          </x14:formula1>
          <xm:sqref>C9</xm:sqref>
        </x14:dataValidation>
        <x14:dataValidation type="date" errorStyle="information" operator="lessThan" allowBlank="1" showErrorMessage="1" errorTitle="Uncertainty Update Due" error="The uncertainty values used in this form are due to be updated.  Please ensure you are using the most recent form." xr:uid="{00000000-0002-0000-2500-000009000000}">
          <x14:formula1>
            <xm:f>Ranges!G14+Ranges!G16</xm:f>
          </x14:formula1>
          <xm:sqref>E5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40">
    <pageSetUpPr fitToPage="1"/>
  </sheetPr>
  <dimension ref="A1:Q100"/>
  <sheetViews>
    <sheetView showGridLines="0" zoomScaleNormal="100" workbookViewId="0">
      <selection activeCell="C11" sqref="C11"/>
    </sheetView>
  </sheetViews>
  <sheetFormatPr defaultColWidth="9.15625" defaultRowHeight="14.4" x14ac:dyDescent="0.55000000000000004"/>
  <cols>
    <col min="1" max="1" width="1.83984375" style="38" customWidth="1"/>
    <col min="2" max="2" width="20.83984375" style="38" customWidth="1"/>
    <col min="3" max="3" width="12" style="38" bestFit="1" customWidth="1"/>
    <col min="4" max="4" width="11" style="38" customWidth="1"/>
    <col min="5" max="5" width="9.578125" style="38" customWidth="1"/>
    <col min="6" max="6" width="7.15625" style="38" customWidth="1"/>
    <col min="7" max="7" width="7.68359375" style="38" customWidth="1"/>
    <col min="8" max="8" width="25.68359375" style="38" customWidth="1"/>
    <col min="9" max="9" width="38.578125" style="38" customWidth="1"/>
    <col min="10" max="10" width="15.83984375" style="38" hidden="1" customWidth="1"/>
    <col min="11" max="11" width="22.41796875" style="38" hidden="1" customWidth="1"/>
    <col min="12" max="12" width="5" style="38" customWidth="1"/>
    <col min="13" max="13" width="7.41796875" style="38" customWidth="1"/>
    <col min="14" max="14" width="2.26171875" style="38" customWidth="1"/>
    <col min="15" max="15" width="2" style="38" customWidth="1"/>
    <col min="16" max="16" width="88.15625" style="38" customWidth="1"/>
    <col min="17" max="16384" width="9.15625" style="38"/>
  </cols>
  <sheetData>
    <row r="1" spans="2:17" ht="15" customHeight="1" x14ac:dyDescent="0.55000000000000004">
      <c r="B1" s="132" t="str">
        <f>'1'!B1</f>
        <v>Body Fluid Alcohol Concentration and Volatiles Reporting Form</v>
      </c>
      <c r="C1" s="133"/>
      <c r="D1" s="133"/>
      <c r="E1" s="133"/>
      <c r="F1" s="133"/>
      <c r="G1" s="79"/>
      <c r="H1" s="79"/>
      <c r="I1" s="93" t="str">
        <f>'1'!I1</f>
        <v>Version 2</v>
      </c>
      <c r="J1" s="44" t="s">
        <v>40</v>
      </c>
      <c r="K1" s="44" t="s">
        <v>40</v>
      </c>
      <c r="L1" s="44"/>
    </row>
    <row r="2" spans="2:17" ht="15" customHeight="1" x14ac:dyDescent="0.55000000000000004">
      <c r="B2" s="80" t="str">
        <f>'1'!B2</f>
        <v>NCSCL - Toxicology Section</v>
      </c>
      <c r="C2" s="11"/>
      <c r="D2" s="11"/>
      <c r="E2" s="11"/>
      <c r="F2" s="11"/>
      <c r="G2" s="11"/>
      <c r="H2" s="11"/>
      <c r="I2" s="94" t="str">
        <f>'1'!I2</f>
        <v>Effective Date: 11/14/2019</v>
      </c>
      <c r="J2" s="44"/>
      <c r="K2" s="44"/>
      <c r="L2" s="44"/>
      <c r="N2" s="100"/>
    </row>
    <row r="3" spans="2:17" ht="15" customHeight="1" x14ac:dyDescent="0.55000000000000004">
      <c r="D3" s="41"/>
      <c r="O3" s="95" t="s">
        <v>88</v>
      </c>
    </row>
    <row r="4" spans="2:17" ht="15" customHeight="1" x14ac:dyDescent="0.55000000000000004">
      <c r="B4" s="124" t="s">
        <v>37</v>
      </c>
      <c r="C4" s="124" t="s">
        <v>38</v>
      </c>
      <c r="E4" s="138" t="s">
        <v>94</v>
      </c>
      <c r="F4" s="138"/>
      <c r="H4" s="118" t="s">
        <v>44</v>
      </c>
      <c r="J4" s="92"/>
      <c r="O4" s="95"/>
      <c r="P4" s="110" t="s">
        <v>113</v>
      </c>
    </row>
    <row r="5" spans="2:17" ht="15" customHeight="1" x14ac:dyDescent="0.55000000000000004">
      <c r="B5" s="120" t="str">
        <f>IF('Sample list'!B43="","",'Sample list'!B43)</f>
        <v/>
      </c>
      <c r="C5" s="120" t="str">
        <f>IF('Sample list'!C43="","",'Sample list'!C43)</f>
        <v/>
      </c>
      <c r="E5" s="136" t="str">
        <f>IF('1'!E5="","",'1'!E5)</f>
        <v/>
      </c>
      <c r="F5" s="137"/>
      <c r="H5" s="83" t="str">
        <f>IF('1'!H5="","",'1'!H5)</f>
        <v/>
      </c>
      <c r="O5" s="38" t="s">
        <v>88</v>
      </c>
      <c r="P5" s="37" t="str">
        <f>B41</f>
        <v/>
      </c>
    </row>
    <row r="6" spans="2:17" ht="15" customHeight="1" x14ac:dyDescent="0.55000000000000004"/>
    <row r="7" spans="2:17" ht="15" customHeight="1" thickBot="1" x14ac:dyDescent="0.6">
      <c r="N7" s="135" t="s">
        <v>96</v>
      </c>
      <c r="O7" s="135"/>
      <c r="P7" s="135"/>
    </row>
    <row r="8" spans="2:17" ht="15" customHeight="1" x14ac:dyDescent="0.55000000000000004">
      <c r="B8" s="71" t="s">
        <v>92</v>
      </c>
      <c r="C8" s="81" t="s">
        <v>71</v>
      </c>
      <c r="F8" s="141" t="s">
        <v>86</v>
      </c>
      <c r="G8" s="139" t="str">
        <f>CONCATENATE("The measured ",C9," values are:")</f>
        <v>The measured ethanol values are:</v>
      </c>
      <c r="H8" s="140"/>
      <c r="I8" s="140"/>
      <c r="M8" s="64"/>
      <c r="N8" s="134" t="s">
        <v>97</v>
      </c>
      <c r="O8" s="134"/>
      <c r="P8" s="134"/>
      <c r="Q8" s="40"/>
    </row>
    <row r="9" spans="2:17" ht="15" customHeight="1" x14ac:dyDescent="0.55000000000000004">
      <c r="B9" s="72" t="s">
        <v>93</v>
      </c>
      <c r="C9" s="82" t="s">
        <v>5</v>
      </c>
      <c r="F9" s="141"/>
      <c r="G9" s="142" t="str">
        <f>IF(C11="","",IF(C11=0,"0.0000  g/dl",CONCATENATE(TEXT(C11,"0.0000"),"  g/dl",IF(AND(SUM(J$11:J$14)=0,D67&gt;$D$76),CONCATENATE("  (&gt;",$D$76*100,"% deviation from the average)"),""),IF(C11*10000-INT(C11*10000)&gt;0.0001,"    (THIS VALUE CONTAINS MORE DECIMAL PLACES THAN DISPLAYED)",""))))</f>
        <v/>
      </c>
      <c r="H9" s="143"/>
      <c r="I9" s="143"/>
      <c r="M9" s="64"/>
      <c r="N9" s="105"/>
      <c r="O9" s="89"/>
      <c r="P9" s="106"/>
      <c r="Q9" s="40"/>
    </row>
    <row r="10" spans="2:17" ht="15" customHeight="1" x14ac:dyDescent="0.55000000000000004">
      <c r="B10" s="72"/>
      <c r="C10" s="73"/>
      <c r="D10" s="69"/>
      <c r="F10" s="141"/>
      <c r="G10" s="142" t="str">
        <f>IF(C12="","",IF(C12=0,"0.0000  g/dl",CONCATENATE(TEXT(C12,"0.0000"),"  g/dl",IF(AND(SUM(J$11:J$14)=0,D68&gt;$D$76),CONCATENATE("  (&gt;",$D$76*100,"% deviation from the average)"),""),IF(C12*10000-INT(C12*10000)&gt;0.0001,"    (THIS VALUE CONTAINS MORE DECIMAL PLACES THAN DISPLAYED)",""))))</f>
        <v/>
      </c>
      <c r="H10" s="143"/>
      <c r="I10" s="143"/>
      <c r="J10" s="38" t="s">
        <v>39</v>
      </c>
      <c r="K10" s="43" t="s">
        <v>75</v>
      </c>
      <c r="L10" s="43"/>
      <c r="M10" s="64"/>
      <c r="N10" s="7"/>
      <c r="O10" s="89" t="str">
        <f>"Item "&amp;C5&amp;":"</f>
        <v>Item :</v>
      </c>
      <c r="P10" s="89"/>
      <c r="Q10" s="40"/>
    </row>
    <row r="11" spans="2:17" ht="15" customHeight="1" x14ac:dyDescent="0.55000000000000004">
      <c r="B11" s="74" t="s">
        <v>74</v>
      </c>
      <c r="C11" s="84"/>
      <c r="D11" s="2" t="str">
        <f>IF(LEN(C11)&gt;6,"re-enter",IF(C11&gt;0.5,"HI cal",""))</f>
        <v/>
      </c>
      <c r="F11" s="141"/>
      <c r="G11" s="142" t="str">
        <f>IF(C13="","",IF(C13=0,"0.0000  g/dl",CONCATENATE(TEXT(C13,"0.0000"),"  g/dl",IF(AND(SUM(J$11:J$14)=0,D69&gt;$D$76),CONCATENATE("  (&gt;",$D$76*100,"% deviation from the average)"),""),IF(C13*10000-INT(C13*10000)&gt;0.0001,"    (THIS VALUE CONTAINS MORE DECIMAL PLACES THAN DISPLAYED)",""))))</f>
        <v/>
      </c>
      <c r="H11" s="143"/>
      <c r="I11" s="143"/>
      <c r="J11" s="54">
        <f>IF(C11="",0,IF(C11&lt;0.01,1,0))</f>
        <v>0</v>
      </c>
      <c r="K11" s="43">
        <f>IF(C11&lt;&gt;"",1,0)</f>
        <v>0</v>
      </c>
      <c r="L11" s="43"/>
      <c r="M11" s="64"/>
      <c r="N11" s="88"/>
      <c r="O11" s="91"/>
      <c r="P11" s="151" t="str">
        <f>CONCATENATE(IF(B90="","",B90&amp;CHAR(10)&amp;CHAR(10)),IF(B23="","","- "&amp;B23))</f>
        <v/>
      </c>
      <c r="Q11" s="40"/>
    </row>
    <row r="12" spans="2:17" ht="15" customHeight="1" x14ac:dyDescent="0.55000000000000004">
      <c r="B12" s="72"/>
      <c r="C12" s="84"/>
      <c r="D12" s="2" t="str">
        <f>IF(LEN(C12)&gt;6,"re-enter",IF(C12&gt;0.5,"HI cal",""))</f>
        <v/>
      </c>
      <c r="F12" s="141"/>
      <c r="G12" s="142" t="str">
        <f>IF(C14="","",IF(C14=0,"0.0000  g/dl",CONCATENATE(TEXT(C14,"0.0000"),"  g/dl",IF(AND(SUM(J$11:J$14)=0,D70&gt;$D$76),CONCATENATE("  (&gt;",$D$76*100,"% deviation from the average)"),""),IF(C14*10000-INT(C14*10000)&gt;0.0001,"    (THIS VALUE CONTAINS MORE DECIMAL PLACES THAN DISPLAYED)",""))))</f>
        <v/>
      </c>
      <c r="H12" s="143"/>
      <c r="I12" s="143"/>
      <c r="J12" s="54">
        <f>IF(C12="",0,IF(C12&lt;0.01,1,0))</f>
        <v>0</v>
      </c>
      <c r="K12" s="43">
        <f>IF(C12&lt;&gt;"",1,0)</f>
        <v>0</v>
      </c>
      <c r="L12" s="43"/>
      <c r="M12" s="64"/>
      <c r="N12" s="88"/>
      <c r="O12" s="88"/>
      <c r="P12" s="151"/>
      <c r="Q12" s="40"/>
    </row>
    <row r="13" spans="2:17" ht="15" customHeight="1" x14ac:dyDescent="0.55000000000000004">
      <c r="B13" s="72"/>
      <c r="C13" s="84"/>
      <c r="D13" s="2" t="str">
        <f>IF(LEN(C13)&gt;6,"re-enter",IF(C13&gt;0.5,"HI cal",""))</f>
        <v/>
      </c>
      <c r="F13" s="141"/>
      <c r="G13" s="139" t="str">
        <f>IF(MIN(C11:C14)&lt;0.01,"",CONCATENATE("The average of the four values is  ",TEXT(D72,"0.000000")," g/dl."))</f>
        <v/>
      </c>
      <c r="H13" s="140"/>
      <c r="I13" s="140"/>
      <c r="J13" s="54">
        <f>IF(C13="",0,IF(C13&lt;0.01,1,0))</f>
        <v>0</v>
      </c>
      <c r="K13" s="43">
        <f>IF(C13&lt;&gt;"",1,0)</f>
        <v>0</v>
      </c>
      <c r="L13" s="43"/>
      <c r="M13" s="64"/>
      <c r="N13" s="88"/>
      <c r="O13" s="88"/>
      <c r="P13" s="151"/>
      <c r="Q13" s="40"/>
    </row>
    <row r="14" spans="2:17" ht="15" customHeight="1" thickBot="1" x14ac:dyDescent="0.6">
      <c r="B14" s="75"/>
      <c r="C14" s="85"/>
      <c r="D14" s="2" t="str">
        <f>IF(LEN(C14)&gt;6,"re-enter",IF(C14&gt;0.5,"HI cal",""))</f>
        <v/>
      </c>
      <c r="F14" s="141"/>
      <c r="G14" s="144" t="str">
        <f>IF(MIN(C11:C14)&lt;0.01,"",CONCATENATE("The ",D76*100,"% uncertainty is +/- ", TEXT(D77,"0.0000000"), " g/dl, at a 99.73 % level of confidence (k=3)."))</f>
        <v/>
      </c>
      <c r="H14" s="145"/>
      <c r="I14" s="145"/>
      <c r="J14" s="54">
        <f>IF(C14="",0,IF(C14&lt;0.01,1,0))</f>
        <v>0</v>
      </c>
      <c r="K14" s="43">
        <f>IF(C14&lt;&gt;"",1,0)</f>
        <v>0</v>
      </c>
      <c r="L14" s="43"/>
      <c r="M14" s="64"/>
      <c r="N14" s="88"/>
      <c r="O14" s="88"/>
      <c r="P14" s="151"/>
      <c r="Q14" s="40"/>
    </row>
    <row r="15" spans="2:17" x14ac:dyDescent="0.55000000000000004">
      <c r="B15" s="117"/>
      <c r="F15" s="141"/>
      <c r="G15" s="146" t="str">
        <f>IF(OR(MIN(C11:C14)&lt;0.01,SUM(K11:K14)&lt;&gt;4),"",IF(AND(MAX(D67:D70)&gt;D76,M30=""),"",IF(AND(MAX(D67:D70)&gt;D76,M30&lt;&gt;""),"The lowest value was used for reporting.",CONCATENATE("The ",IF(C8="serum","serum converted, ",""),"truncated average for reporting is ",IF(C8="serum",TEXT(F74,"0.00"),TEXT(D74,"0.00")),"  g/dl."))))</f>
        <v/>
      </c>
      <c r="H15" s="147"/>
      <c r="I15" s="147"/>
      <c r="J15" s="54"/>
      <c r="M15" s="64"/>
      <c r="N15" s="88"/>
      <c r="O15" s="91"/>
      <c r="P15" s="151"/>
      <c r="Q15" s="40"/>
    </row>
    <row r="16" spans="2:17" x14ac:dyDescent="0.55000000000000004">
      <c r="B16" s="117"/>
      <c r="C16" s="70" t="str">
        <f>IF(AND(C9&lt;&gt;"acetone",C17="x",SUM(K11:K14)&gt;0,SUM(J11:J14)=0),"'No alcohol' selected below conflicts with entered results!","")</f>
        <v/>
      </c>
      <c r="F16" s="141"/>
      <c r="G16" s="144" t="str">
        <f>IF(C8="serum",CONCATENATE("The serum to whole blood conversion calculation is:  ",TEXT(D72,"0.000000")," g/dl / 1.18 = ",TEXT(F72,"0.000000")," g/dl."),"")</f>
        <v/>
      </c>
      <c r="H16" s="145"/>
      <c r="I16" s="145"/>
      <c r="J16" s="54"/>
      <c r="M16" s="64"/>
      <c r="N16" s="88"/>
      <c r="O16" s="7"/>
      <c r="P16" s="151"/>
      <c r="Q16" s="40"/>
    </row>
    <row r="17" spans="2:17" x14ac:dyDescent="0.55000000000000004">
      <c r="B17" s="68" t="s">
        <v>42</v>
      </c>
      <c r="C17" s="86"/>
      <c r="D17" s="60" t="s">
        <v>43</v>
      </c>
      <c r="F17" s="98"/>
      <c r="M17" s="64"/>
      <c r="N17" s="7"/>
      <c r="O17" s="7"/>
      <c r="P17" s="151"/>
      <c r="Q17" s="40"/>
    </row>
    <row r="18" spans="2:17" x14ac:dyDescent="0.55000000000000004">
      <c r="M18" s="64"/>
      <c r="N18" s="7"/>
      <c r="O18" s="123"/>
      <c r="P18" s="151"/>
      <c r="Q18" s="40"/>
    </row>
    <row r="19" spans="2:17" x14ac:dyDescent="0.55000000000000004">
      <c r="B19" s="59" t="s">
        <v>85</v>
      </c>
      <c r="C19" s="38" t="str">
        <f>IFERROR(IF(B20="","",IF(VLOOKUP(B20,othervolid,1)=B20,"","+")),"+")</f>
        <v/>
      </c>
      <c r="E19" s="148" t="s">
        <v>82</v>
      </c>
      <c r="F19" s="148"/>
      <c r="G19" s="148"/>
      <c r="H19" s="148"/>
      <c r="I19" s="38" t="str">
        <f>IFERROR(IF(E20="","",IF(VLOOKUP(E20,othervolid,1)=E20,"","+")),"+")</f>
        <v/>
      </c>
      <c r="M19" s="64"/>
      <c r="N19" s="7"/>
      <c r="O19" s="7"/>
      <c r="P19" s="151"/>
      <c r="Q19" s="40"/>
    </row>
    <row r="20" spans="2:17" ht="15" customHeight="1" x14ac:dyDescent="0.55000000000000004">
      <c r="B20" s="158"/>
      <c r="C20" s="158"/>
      <c r="E20" s="171"/>
      <c r="F20" s="172"/>
      <c r="G20" s="172"/>
      <c r="H20" s="173"/>
      <c r="M20" s="64"/>
      <c r="N20" s="88"/>
      <c r="O20" s="7"/>
      <c r="P20" s="151"/>
      <c r="Q20" s="40"/>
    </row>
    <row r="21" spans="2:17" x14ac:dyDescent="0.55000000000000004">
      <c r="D21" s="99" t="str">
        <f>IF(AND(B20=E20,B20&lt;&gt;""),"The two entries above conflict with eachother!","")</f>
        <v/>
      </c>
      <c r="M21" s="64"/>
      <c r="N21" s="88"/>
      <c r="O21" s="7"/>
      <c r="P21" s="151"/>
      <c r="Q21" s="40"/>
    </row>
    <row r="22" spans="2:17" ht="15" customHeight="1" x14ac:dyDescent="0.55000000000000004">
      <c r="B22" s="38" t="s">
        <v>101</v>
      </c>
      <c r="E22" s="38" t="str">
        <f>IFERROR(IF(B23="","",IF(VLOOKUP(B23,statements_alpha,1)=B23,"","+")),"+")</f>
        <v/>
      </c>
      <c r="F22" s="39"/>
      <c r="G22" s="58"/>
      <c r="H22" s="58"/>
      <c r="I22" s="58"/>
      <c r="M22" s="64"/>
      <c r="N22" s="7"/>
      <c r="O22" s="7"/>
      <c r="P22" s="151"/>
      <c r="Q22" s="40"/>
    </row>
    <row r="23" spans="2:17" ht="15" customHeight="1" x14ac:dyDescent="0.55000000000000004">
      <c r="B23" s="152"/>
      <c r="C23" s="153"/>
      <c r="D23" s="153"/>
      <c r="E23" s="153"/>
      <c r="F23" s="153"/>
      <c r="G23" s="153"/>
      <c r="H23" s="153"/>
      <c r="I23" s="154"/>
      <c r="M23" s="64"/>
      <c r="N23" s="149" t="s">
        <v>98</v>
      </c>
      <c r="O23" s="134"/>
      <c r="P23" s="150"/>
      <c r="Q23" s="40"/>
    </row>
    <row r="24" spans="2:17" x14ac:dyDescent="0.55000000000000004">
      <c r="B24" s="155"/>
      <c r="C24" s="156"/>
      <c r="D24" s="156"/>
      <c r="E24" s="156"/>
      <c r="F24" s="156"/>
      <c r="G24" s="156"/>
      <c r="H24" s="156"/>
      <c r="I24" s="157"/>
      <c r="M24" s="64"/>
      <c r="N24" s="107"/>
      <c r="O24" s="108"/>
      <c r="P24" s="109"/>
      <c r="Q24" s="40"/>
    </row>
    <row r="25" spans="2:17" x14ac:dyDescent="0.55000000000000004">
      <c r="F25" s="7"/>
      <c r="G25" s="58"/>
      <c r="H25" s="58"/>
      <c r="I25" s="58"/>
      <c r="M25" s="64"/>
      <c r="N25" s="7"/>
      <c r="O25" s="177" t="str">
        <f>IF(B27="","",RIGHT(B27,LEN(B27)-48))</f>
        <v/>
      </c>
      <c r="P25" s="177"/>
      <c r="Q25" s="40"/>
    </row>
    <row r="26" spans="2:17" ht="15" customHeight="1" x14ac:dyDescent="0.55000000000000004">
      <c r="B26" s="111" t="s">
        <v>102</v>
      </c>
      <c r="C26" s="38" t="str">
        <f>IFERROR(IF(B27="","",IF(VLOOKUP(B27,dispositions_alpha,1)=B27,"","+")),"+")</f>
        <v/>
      </c>
      <c r="M26" s="64"/>
      <c r="N26" s="7"/>
      <c r="O26" s="177"/>
      <c r="P26" s="177"/>
      <c r="Q26" s="40"/>
    </row>
    <row r="27" spans="2:17" x14ac:dyDescent="0.55000000000000004">
      <c r="B27" s="168"/>
      <c r="C27" s="169"/>
      <c r="D27" s="169"/>
      <c r="E27" s="169"/>
      <c r="F27" s="169"/>
      <c r="G27" s="169"/>
      <c r="H27" s="169"/>
      <c r="I27" s="170"/>
      <c r="M27" s="64"/>
      <c r="N27" s="7"/>
      <c r="O27" s="7"/>
      <c r="P27" s="7"/>
      <c r="Q27" s="40"/>
    </row>
    <row r="28" spans="2:17" x14ac:dyDescent="0.55000000000000004">
      <c r="M28" s="64"/>
      <c r="N28" s="176" t="s">
        <v>99</v>
      </c>
      <c r="O28" s="176"/>
      <c r="P28" s="176"/>
      <c r="Q28" s="40"/>
    </row>
    <row r="29" spans="2:17" ht="15" customHeight="1" x14ac:dyDescent="0.55000000000000004">
      <c r="B29" s="42" t="s">
        <v>28</v>
      </c>
      <c r="C29" s="102"/>
      <c r="D29" s="102"/>
      <c r="E29" s="102"/>
      <c r="F29" s="102"/>
      <c r="G29" s="102"/>
      <c r="H29" s="102"/>
      <c r="I29" s="102"/>
      <c r="N29" s="79"/>
      <c r="O29" s="79"/>
      <c r="P29" s="79"/>
    </row>
    <row r="30" spans="2:17" x14ac:dyDescent="0.55000000000000004">
      <c r="B30" s="179"/>
      <c r="C30" s="180"/>
      <c r="D30" s="180"/>
      <c r="E30" s="180"/>
      <c r="F30" s="180"/>
      <c r="G30" s="180"/>
      <c r="H30" s="180"/>
      <c r="I30" s="181"/>
      <c r="M30" s="130"/>
      <c r="N30" s="178" t="str">
        <f>IF(AND(MAX(D67:D70)&gt;D76,SUM(K11:K14)=4),"&lt;- If this is a second set of values for the case, and both sets have an unacceptable deviation from the mean, enter the lowest value in the cell to the left (gm/dL).","")</f>
        <v/>
      </c>
      <c r="O30" s="178"/>
      <c r="P30" s="178"/>
    </row>
    <row r="31" spans="2:17" ht="15" customHeight="1" x14ac:dyDescent="0.55000000000000004">
      <c r="B31" s="182"/>
      <c r="C31" s="183"/>
      <c r="D31" s="183"/>
      <c r="E31" s="183"/>
      <c r="F31" s="183"/>
      <c r="G31" s="183"/>
      <c r="H31" s="183"/>
      <c r="I31" s="184"/>
      <c r="N31" s="178"/>
      <c r="O31" s="178"/>
      <c r="P31" s="178"/>
    </row>
    <row r="32" spans="2:17" x14ac:dyDescent="0.55000000000000004">
      <c r="B32" s="182"/>
      <c r="C32" s="183"/>
      <c r="D32" s="183"/>
      <c r="E32" s="183"/>
      <c r="F32" s="183"/>
      <c r="G32" s="183"/>
      <c r="H32" s="183"/>
      <c r="I32" s="184"/>
      <c r="M32" s="5"/>
    </row>
    <row r="33" spans="2:9" x14ac:dyDescent="0.55000000000000004">
      <c r="B33" s="182"/>
      <c r="C33" s="183"/>
      <c r="D33" s="183"/>
      <c r="E33" s="183"/>
      <c r="F33" s="183"/>
      <c r="G33" s="183"/>
      <c r="H33" s="183"/>
      <c r="I33" s="184"/>
    </row>
    <row r="34" spans="2:9" x14ac:dyDescent="0.55000000000000004">
      <c r="B34" s="182"/>
      <c r="C34" s="183"/>
      <c r="D34" s="183"/>
      <c r="E34" s="183"/>
      <c r="F34" s="183"/>
      <c r="G34" s="183"/>
      <c r="H34" s="183"/>
      <c r="I34" s="184"/>
    </row>
    <row r="35" spans="2:9" x14ac:dyDescent="0.55000000000000004">
      <c r="B35" s="182"/>
      <c r="C35" s="183"/>
      <c r="D35" s="183"/>
      <c r="E35" s="183"/>
      <c r="F35" s="183"/>
      <c r="G35" s="183"/>
      <c r="H35" s="183"/>
      <c r="I35" s="184"/>
    </row>
    <row r="36" spans="2:9" x14ac:dyDescent="0.55000000000000004">
      <c r="B36" s="182"/>
      <c r="C36" s="183"/>
      <c r="D36" s="183"/>
      <c r="E36" s="183"/>
      <c r="F36" s="183"/>
      <c r="G36" s="183"/>
      <c r="H36" s="183"/>
      <c r="I36" s="184"/>
    </row>
    <row r="37" spans="2:9" x14ac:dyDescent="0.55000000000000004">
      <c r="B37" s="182"/>
      <c r="C37" s="183"/>
      <c r="D37" s="183"/>
      <c r="E37" s="183"/>
      <c r="F37" s="183"/>
      <c r="G37" s="183"/>
      <c r="H37" s="183"/>
      <c r="I37" s="184"/>
    </row>
    <row r="38" spans="2:9" x14ac:dyDescent="0.55000000000000004">
      <c r="B38" s="185"/>
      <c r="C38" s="186"/>
      <c r="D38" s="186"/>
      <c r="E38" s="186"/>
      <c r="F38" s="186"/>
      <c r="G38" s="186"/>
      <c r="H38" s="186"/>
      <c r="I38" s="187"/>
    </row>
    <row r="40" spans="2:9" x14ac:dyDescent="0.55000000000000004">
      <c r="B40" s="7" t="s">
        <v>103</v>
      </c>
    </row>
    <row r="41" spans="2:9" ht="15" customHeight="1" x14ac:dyDescent="0.55000000000000004">
      <c r="B41" s="159" t="str">
        <f>CONCATENATE(IF(B90="","",B90&amp;CHAR(10)&amp;CHAR(10)),IF(B23="","","- "&amp;B23&amp;CHAR(10)&amp;CHAR(10)))</f>
        <v/>
      </c>
      <c r="C41" s="160"/>
      <c r="D41" s="160"/>
      <c r="E41" s="160"/>
      <c r="F41" s="160"/>
      <c r="G41" s="160"/>
      <c r="H41" s="160"/>
      <c r="I41" s="161"/>
    </row>
    <row r="42" spans="2:9" x14ac:dyDescent="0.55000000000000004">
      <c r="B42" s="162"/>
      <c r="C42" s="163"/>
      <c r="D42" s="163"/>
      <c r="E42" s="163"/>
      <c r="F42" s="163"/>
      <c r="G42" s="163"/>
      <c r="H42" s="163"/>
      <c r="I42" s="164"/>
    </row>
    <row r="43" spans="2:9" x14ac:dyDescent="0.55000000000000004">
      <c r="B43" s="162"/>
      <c r="C43" s="163"/>
      <c r="D43" s="163"/>
      <c r="E43" s="163"/>
      <c r="F43" s="163"/>
      <c r="G43" s="163"/>
      <c r="H43" s="163"/>
      <c r="I43" s="164"/>
    </row>
    <row r="44" spans="2:9" x14ac:dyDescent="0.55000000000000004">
      <c r="B44" s="162"/>
      <c r="C44" s="163"/>
      <c r="D44" s="163"/>
      <c r="E44" s="163"/>
      <c r="F44" s="163"/>
      <c r="G44" s="163"/>
      <c r="H44" s="163"/>
      <c r="I44" s="164"/>
    </row>
    <row r="45" spans="2:9" x14ac:dyDescent="0.55000000000000004">
      <c r="B45" s="162"/>
      <c r="C45" s="163"/>
      <c r="D45" s="163"/>
      <c r="E45" s="163"/>
      <c r="F45" s="163"/>
      <c r="G45" s="163"/>
      <c r="H45" s="163"/>
      <c r="I45" s="164"/>
    </row>
    <row r="46" spans="2:9" x14ac:dyDescent="0.55000000000000004">
      <c r="B46" s="162"/>
      <c r="C46" s="163"/>
      <c r="D46" s="163"/>
      <c r="E46" s="163"/>
      <c r="F46" s="163"/>
      <c r="G46" s="163"/>
      <c r="H46" s="163"/>
      <c r="I46" s="164"/>
    </row>
    <row r="47" spans="2:9" x14ac:dyDescent="0.55000000000000004">
      <c r="B47" s="162"/>
      <c r="C47" s="163"/>
      <c r="D47" s="163"/>
      <c r="E47" s="163"/>
      <c r="F47" s="163"/>
      <c r="G47" s="163"/>
      <c r="H47" s="163"/>
      <c r="I47" s="164"/>
    </row>
    <row r="48" spans="2:9" x14ac:dyDescent="0.55000000000000004">
      <c r="B48" s="162"/>
      <c r="C48" s="163"/>
      <c r="D48" s="163"/>
      <c r="E48" s="163"/>
      <c r="F48" s="163"/>
      <c r="G48" s="163"/>
      <c r="H48" s="163"/>
      <c r="I48" s="164"/>
    </row>
    <row r="49" spans="2:12" x14ac:dyDescent="0.55000000000000004">
      <c r="B49" s="162"/>
      <c r="C49" s="163"/>
      <c r="D49" s="163"/>
      <c r="E49" s="163"/>
      <c r="F49" s="163"/>
      <c r="G49" s="163"/>
      <c r="H49" s="163"/>
      <c r="I49" s="164"/>
    </row>
    <row r="50" spans="2:12" x14ac:dyDescent="0.55000000000000004">
      <c r="B50" s="162"/>
      <c r="C50" s="163"/>
      <c r="D50" s="163"/>
      <c r="E50" s="163"/>
      <c r="F50" s="163"/>
      <c r="G50" s="163"/>
      <c r="H50" s="163"/>
      <c r="I50" s="164"/>
    </row>
    <row r="51" spans="2:12" x14ac:dyDescent="0.55000000000000004">
      <c r="B51" s="162"/>
      <c r="C51" s="163"/>
      <c r="D51" s="163"/>
      <c r="E51" s="163"/>
      <c r="F51" s="163"/>
      <c r="G51" s="163"/>
      <c r="H51" s="163"/>
      <c r="I51" s="164"/>
    </row>
    <row r="52" spans="2:12" x14ac:dyDescent="0.55000000000000004">
      <c r="B52" s="162"/>
      <c r="C52" s="163"/>
      <c r="D52" s="163"/>
      <c r="E52" s="163"/>
      <c r="F52" s="163"/>
      <c r="G52" s="163"/>
      <c r="H52" s="163"/>
      <c r="I52" s="164"/>
    </row>
    <row r="53" spans="2:12" x14ac:dyDescent="0.55000000000000004">
      <c r="B53" s="162"/>
      <c r="C53" s="163"/>
      <c r="D53" s="163"/>
      <c r="E53" s="163"/>
      <c r="F53" s="163"/>
      <c r="G53" s="163"/>
      <c r="H53" s="163"/>
      <c r="I53" s="164"/>
    </row>
    <row r="54" spans="2:12" x14ac:dyDescent="0.55000000000000004">
      <c r="B54" s="162"/>
      <c r="C54" s="163"/>
      <c r="D54" s="163"/>
      <c r="E54" s="163"/>
      <c r="F54" s="163"/>
      <c r="G54" s="163"/>
      <c r="H54" s="163"/>
      <c r="I54" s="164"/>
    </row>
    <row r="55" spans="2:12" x14ac:dyDescent="0.55000000000000004">
      <c r="B55" s="165"/>
      <c r="C55" s="166"/>
      <c r="D55" s="166"/>
      <c r="E55" s="166"/>
      <c r="F55" s="166"/>
      <c r="G55" s="166"/>
      <c r="H55" s="166"/>
      <c r="I55" s="167"/>
    </row>
    <row r="56" spans="2:12" x14ac:dyDescent="0.55000000000000004">
      <c r="B56" s="103"/>
      <c r="C56" s="103"/>
      <c r="D56" s="103"/>
      <c r="E56" s="103"/>
      <c r="F56" s="103"/>
      <c r="G56" s="103"/>
      <c r="H56" s="103"/>
      <c r="I56" s="103"/>
    </row>
    <row r="57" spans="2:12" x14ac:dyDescent="0.55000000000000004">
      <c r="B57" s="104" t="s">
        <v>112</v>
      </c>
      <c r="C57" s="103"/>
      <c r="D57" s="103"/>
      <c r="E57" s="103"/>
      <c r="F57" s="103"/>
      <c r="G57" s="103"/>
      <c r="H57" s="103"/>
      <c r="I57" s="103"/>
    </row>
    <row r="59" spans="2:12" x14ac:dyDescent="0.55000000000000004">
      <c r="B59" s="42" t="str">
        <f>'1'!B59</f>
        <v>Form template approved by Toxicology Technical Leader Wayne Lewallen on 11/14/2019.</v>
      </c>
    </row>
    <row r="60" spans="2:12" x14ac:dyDescent="0.55000000000000004">
      <c r="B60" s="42"/>
    </row>
    <row r="61" spans="2:12" x14ac:dyDescent="0.55000000000000004">
      <c r="B61" s="42"/>
      <c r="L61" s="119"/>
    </row>
    <row r="62" spans="2:12" x14ac:dyDescent="0.55000000000000004">
      <c r="B62" s="42"/>
      <c r="I62" s="8"/>
      <c r="L62" s="119" t="s">
        <v>118</v>
      </c>
    </row>
    <row r="63" spans="2:12" x14ac:dyDescent="0.55000000000000004">
      <c r="I63" s="131"/>
    </row>
    <row r="64" spans="2:12" x14ac:dyDescent="0.55000000000000004">
      <c r="I64" s="7"/>
    </row>
    <row r="65" spans="1:7" hidden="1" x14ac:dyDescent="0.55000000000000004">
      <c r="B65" s="44" t="s">
        <v>29</v>
      </c>
    </row>
    <row r="66" spans="1:7" hidden="1" x14ac:dyDescent="0.55000000000000004">
      <c r="B66" s="21" t="s">
        <v>41</v>
      </c>
      <c r="C66" s="46" t="s">
        <v>3</v>
      </c>
      <c r="D66" s="45"/>
    </row>
    <row r="67" spans="1:7" hidden="1" x14ac:dyDescent="0.55000000000000004">
      <c r="B67" s="47">
        <f>C11</f>
        <v>0</v>
      </c>
      <c r="C67" s="9" t="e">
        <f>ABS(C11-D$72)</f>
        <v>#DIV/0!</v>
      </c>
      <c r="D67" s="16" t="str">
        <f>IFERROR(C67/$D$72,"")</f>
        <v/>
      </c>
    </row>
    <row r="68" spans="1:7" hidden="1" x14ac:dyDescent="0.55000000000000004">
      <c r="B68" s="47">
        <f>C12</f>
        <v>0</v>
      </c>
      <c r="C68" s="10" t="e">
        <f>ABS(C12-D$72)</f>
        <v>#DIV/0!</v>
      </c>
      <c r="D68" s="16" t="str">
        <f t="shared" ref="D68:D70" si="0">IFERROR(C68/$D$72,"")</f>
        <v/>
      </c>
    </row>
    <row r="69" spans="1:7" hidden="1" x14ac:dyDescent="0.55000000000000004">
      <c r="B69" s="47">
        <f>C13</f>
        <v>0</v>
      </c>
      <c r="C69" s="10" t="e">
        <f>ABS(C13-D$72)</f>
        <v>#DIV/0!</v>
      </c>
      <c r="D69" s="16" t="str">
        <f t="shared" si="0"/>
        <v/>
      </c>
    </row>
    <row r="70" spans="1:7" hidden="1" x14ac:dyDescent="0.55000000000000004">
      <c r="B70" s="47">
        <f>C14</f>
        <v>0</v>
      </c>
      <c r="C70" s="10" t="e">
        <f>ABS(C14-D$72)</f>
        <v>#DIV/0!</v>
      </c>
      <c r="D70" s="16" t="str">
        <f t="shared" si="0"/>
        <v/>
      </c>
    </row>
    <row r="71" spans="1:7" hidden="1" x14ac:dyDescent="0.55000000000000004">
      <c r="F71" s="38" t="s">
        <v>77</v>
      </c>
    </row>
    <row r="72" spans="1:7" hidden="1" x14ac:dyDescent="0.55000000000000004">
      <c r="C72" s="38" t="s">
        <v>0</v>
      </c>
      <c r="D72" s="6" t="e">
        <f>AVERAGE(C11:C14)</f>
        <v>#DIV/0!</v>
      </c>
      <c r="E72" s="38" t="s">
        <v>10</v>
      </c>
      <c r="F72" s="37" t="e">
        <f>D72/1.18</f>
        <v>#DIV/0!</v>
      </c>
      <c r="G72" s="38" t="s">
        <v>10</v>
      </c>
    </row>
    <row r="73" spans="1:7" hidden="1" x14ac:dyDescent="0.55000000000000004">
      <c r="C73" s="55" t="s">
        <v>4</v>
      </c>
      <c r="D73" s="3" t="e">
        <f>TEXT(INT(D72*100)/100,"0.00")</f>
        <v>#DIV/0!</v>
      </c>
      <c r="E73" s="38" t="s">
        <v>10</v>
      </c>
      <c r="F73" s="3" t="e">
        <f>TEXT(INT(F72*100)/100,"0.00")</f>
        <v>#DIV/0!</v>
      </c>
      <c r="G73" s="38" t="s">
        <v>10</v>
      </c>
    </row>
    <row r="74" spans="1:7" hidden="1" x14ac:dyDescent="0.55000000000000004">
      <c r="C74" s="8" t="s">
        <v>1</v>
      </c>
      <c r="D74" s="4" t="str">
        <f>IF(MIN(C11:C14)&lt;0.01,"0.00",D73)</f>
        <v>0.00</v>
      </c>
      <c r="E74" s="38" t="s">
        <v>10</v>
      </c>
      <c r="F74" s="4" t="str">
        <f>IF(MIN(C11:C14)&lt;0.01,"0.00",F73)</f>
        <v>0.00</v>
      </c>
      <c r="G74" s="38" t="s">
        <v>10</v>
      </c>
    </row>
    <row r="75" spans="1:7" hidden="1" x14ac:dyDescent="0.55000000000000004"/>
    <row r="76" spans="1:7" hidden="1" x14ac:dyDescent="0.55000000000000004">
      <c r="C76" s="174" t="s">
        <v>2</v>
      </c>
      <c r="D76" s="56">
        <f>VLOOKUP(C9,Ranges!G9:H12,2)</f>
        <v>0.04</v>
      </c>
    </row>
    <row r="77" spans="1:7" hidden="1" x14ac:dyDescent="0.55000000000000004">
      <c r="B77" s="58"/>
      <c r="C77" s="175"/>
      <c r="D77" s="57" t="e">
        <f>D76*D72</f>
        <v>#DIV/0!</v>
      </c>
      <c r="F77" s="1"/>
    </row>
    <row r="78" spans="1:7" hidden="1" x14ac:dyDescent="0.55000000000000004">
      <c r="B78" s="58"/>
      <c r="C78" s="65"/>
      <c r="D78" s="66"/>
      <c r="F78" s="1"/>
    </row>
    <row r="79" spans="1:7" hidden="1" x14ac:dyDescent="0.55000000000000004">
      <c r="B79" s="11" t="s">
        <v>76</v>
      </c>
      <c r="C79" s="11"/>
    </row>
    <row r="80" spans="1:7" hidden="1" x14ac:dyDescent="0.55000000000000004">
      <c r="A80" s="64"/>
      <c r="B80" s="38" t="s">
        <v>78</v>
      </c>
      <c r="C80" s="63" t="str">
        <f>IF(OR(SUM(J11:J14)&gt;0,MAX(D67:D70)&gt;D76,C8="serum"),"",IF(D74="0.00","",CONCATENATE("The measured ",C8," acetone concentration is ",TEXT(TRUNC(D72,3),"0.000")," +/- ",IF(INT(D72*D76*10000)&lt;5,"0.001",TEXT(D72*D76,"0.000"))," grams per 100 milliliters, at a coverage probability of 99.7%.  ",CHAR(10),CHAR(10))))</f>
        <v/>
      </c>
    </row>
    <row r="81" spans="1:9" hidden="1" x14ac:dyDescent="0.55000000000000004">
      <c r="A81" s="64"/>
      <c r="B81" s="38" t="s">
        <v>79</v>
      </c>
      <c r="C81" s="63" t="str">
        <f>CONCATENATE("The ",C8," alcohol concentration is 0.00 grams of alcohol per 100 milliliters, as defined by NCGS 20-4.01 (1b).  ",IF(AND(B20="",E20="",C9&lt;&gt;"acetone"),C86,CHAR(10)&amp;CHAR(10)))</f>
        <v>The blood alcohol concentration is 0.00 grams of alcohol per 100 milliliters, as defined by NCGS 20-4.01 (1b).    (Analysis performed using HS-GC.)</v>
      </c>
    </row>
    <row r="82" spans="1:9" hidden="1" x14ac:dyDescent="0.55000000000000004">
      <c r="A82" s="64"/>
      <c r="B82" s="38" t="s">
        <v>80</v>
      </c>
      <c r="C82" s="63" t="str">
        <f>IFERROR(IF(AND(SUM(J11:J14)=0,MAX(D67:D70)&gt;D76),"",IF(C8="serum",CONCATENATE("The blood ",C9," concentration is ",TEXT(F74,"0.00")," grams of alcohol per 100 milliliters, as defined by NCGS 20-4.01 (1b).  The reported blood alcohol concentration is a calculated value resulting from a converted serum alcohol concentration.  The measured serum ",C9," concentration is ",TEXT(TRUNC(D72,3),"0.000")," +/- ",IF(INT(D72*D76*10000)&lt;5,"0.001",TEXT(D72*D76,"0.000"))," grams of alcohol per 100 milliliters, at a coverage probability of 99.7%.",IF(AND(B20="",E20=""),C86,CHAR(10)&amp;CHAR(10))),"")),"")</f>
        <v/>
      </c>
    </row>
    <row r="83" spans="1:9" hidden="1" x14ac:dyDescent="0.55000000000000004">
      <c r="A83" s="64"/>
      <c r="B83" s="38" t="s">
        <v>81</v>
      </c>
      <c r="C83" s="63" t="str">
        <f>IFERROR(IF(AND(SUM(J11:J14)=0,MAX(D67:D70)&gt;D76,SUM(K11:K14)=4,M30&lt;&gt;""),CONCATENATE("The ",C8," ",C9," concentration is ",TEXT(INT(M30*100)/100,"0.00")," grams of alcohol per 100 milliliters, as defined by NCGS 20-4.01 (1b)."),IF(AND(SUM(J11:J14)=0,MAX(D67:D70)&gt;D76),"",CONCATENATE("The ",C8," ",C9," concentration is ",TEXT(D74,"0.00")," grams of alcohol per 100 milliliters, as defined by NCGS 20-4.01 (1b).","  The measured ",C8," ",C9," concentration is ",TEXT(TRUNC(D72,3),"0.000")," +/- ",IF(INT(D72*D76*10000)&lt;5,"0.001",TEXT(D72*D76,"0.000"))," grams of alcohol per 100 milliliters, at a coverage probability of 99.7%.  ",IF(AND(B20="",E20=""),C86,CHAR(10)&amp;CHAR(10))))),"")</f>
        <v/>
      </c>
    </row>
    <row r="84" spans="1:9" hidden="1" x14ac:dyDescent="0.55000000000000004">
      <c r="A84" s="64"/>
      <c r="B84" s="38" t="s">
        <v>83</v>
      </c>
      <c r="C84" s="63" t="str">
        <f>CONCATENATE("Analysis confirmed the presence of the following substance: ",B20,".  ",CHAR(10),CHAR(10))</f>
        <v xml:space="preserve">Analysis confirmed the presence of the following substance: .  
</v>
      </c>
    </row>
    <row r="85" spans="1:9" hidden="1" x14ac:dyDescent="0.55000000000000004">
      <c r="A85" s="64"/>
      <c r="B85" s="67" t="s">
        <v>84</v>
      </c>
      <c r="C85" s="54" t="str">
        <f>CONCATENATE("Analysis did not confirm the presence of the following: ",E20,".  ",CHAR(10),CHAR(10))</f>
        <v xml:space="preserve">Analysis did not confirm the presence of the following: .  
</v>
      </c>
    </row>
    <row r="86" spans="1:9" hidden="1" x14ac:dyDescent="0.55000000000000004">
      <c r="A86" s="64"/>
      <c r="B86" s="78" t="s">
        <v>90</v>
      </c>
      <c r="C86" s="101" t="s">
        <v>111</v>
      </c>
    </row>
    <row r="87" spans="1:9" hidden="1" x14ac:dyDescent="0.55000000000000004"/>
    <row r="88" spans="1:9" hidden="1" x14ac:dyDescent="0.55000000000000004"/>
    <row r="89" spans="1:9" hidden="1" x14ac:dyDescent="0.55000000000000004">
      <c r="B89" s="38" t="s">
        <v>100</v>
      </c>
      <c r="E89" s="90"/>
    </row>
    <row r="90" spans="1:9" hidden="1" x14ac:dyDescent="0.55000000000000004">
      <c r="B90" s="159" t="str">
        <f>CONCATENATE(IF(AND(C8&lt;&gt;"serum",C9="acetone"),"- "&amp;C80,""),IF(OR(C17="x",AND(C9&lt;&gt;"acetone",SUM(J11:J14)&gt;0)),"- "&amp;C81,""),IF(AND(SUM(K11:K14)&gt;1,C8&lt;&gt;"serum",C9&lt;&gt;"acetone",C17&lt;&gt;"x",SUM(J11:J14)=0),"- "&amp;C83,""),IF(AND(C8="serum",C17&lt;&gt;"x",SUM(J11:J14)=0),"- "&amp;C82,""),IF(B20&lt;&gt;"","- "&amp;C84,""),IF(E20&lt;&gt;"","- "&amp;C85,""),IF(OR(B20&lt;&gt;"",E20&lt;&gt;"",AND(C9="acetone",C8&lt;&gt;"serum")),C86,""))</f>
        <v/>
      </c>
      <c r="C90" s="160"/>
      <c r="D90" s="160"/>
      <c r="E90" s="160"/>
      <c r="F90" s="160"/>
      <c r="G90" s="160"/>
      <c r="H90" s="160"/>
      <c r="I90" s="161"/>
    </row>
    <row r="91" spans="1:9" hidden="1" x14ac:dyDescent="0.55000000000000004">
      <c r="B91" s="162"/>
      <c r="C91" s="163"/>
      <c r="D91" s="163"/>
      <c r="E91" s="163"/>
      <c r="F91" s="163"/>
      <c r="G91" s="163"/>
      <c r="H91" s="163"/>
      <c r="I91" s="164"/>
    </row>
    <row r="92" spans="1:9" hidden="1" x14ac:dyDescent="0.55000000000000004">
      <c r="B92" s="162"/>
      <c r="C92" s="163"/>
      <c r="D92" s="163"/>
      <c r="E92" s="163"/>
      <c r="F92" s="163"/>
      <c r="G92" s="163"/>
      <c r="H92" s="163"/>
      <c r="I92" s="164"/>
    </row>
    <row r="93" spans="1:9" hidden="1" x14ac:dyDescent="0.55000000000000004">
      <c r="B93" s="162"/>
      <c r="C93" s="163"/>
      <c r="D93" s="163"/>
      <c r="E93" s="163"/>
      <c r="F93" s="163"/>
      <c r="G93" s="163"/>
      <c r="H93" s="163"/>
      <c r="I93" s="164"/>
    </row>
    <row r="94" spans="1:9" hidden="1" x14ac:dyDescent="0.55000000000000004">
      <c r="B94" s="162"/>
      <c r="C94" s="163"/>
      <c r="D94" s="163"/>
      <c r="E94" s="163"/>
      <c r="F94" s="163"/>
      <c r="G94" s="163"/>
      <c r="H94" s="163"/>
      <c r="I94" s="164"/>
    </row>
    <row r="95" spans="1:9" hidden="1" x14ac:dyDescent="0.55000000000000004">
      <c r="B95" s="162"/>
      <c r="C95" s="163"/>
      <c r="D95" s="163"/>
      <c r="E95" s="163"/>
      <c r="F95" s="163"/>
      <c r="G95" s="163"/>
      <c r="H95" s="163"/>
      <c r="I95" s="164"/>
    </row>
    <row r="96" spans="1:9" hidden="1" x14ac:dyDescent="0.55000000000000004">
      <c r="B96" s="162"/>
      <c r="C96" s="163"/>
      <c r="D96" s="163"/>
      <c r="E96" s="163"/>
      <c r="F96" s="163"/>
      <c r="G96" s="163"/>
      <c r="H96" s="163"/>
      <c r="I96" s="164"/>
    </row>
    <row r="97" spans="2:9" hidden="1" x14ac:dyDescent="0.55000000000000004">
      <c r="B97" s="162"/>
      <c r="C97" s="163"/>
      <c r="D97" s="163"/>
      <c r="E97" s="163"/>
      <c r="F97" s="163"/>
      <c r="G97" s="163"/>
      <c r="H97" s="163"/>
      <c r="I97" s="164"/>
    </row>
    <row r="98" spans="2:9" hidden="1" x14ac:dyDescent="0.55000000000000004">
      <c r="B98" s="162"/>
      <c r="C98" s="163"/>
      <c r="D98" s="163"/>
      <c r="E98" s="163"/>
      <c r="F98" s="163"/>
      <c r="G98" s="163"/>
      <c r="H98" s="163"/>
      <c r="I98" s="164"/>
    </row>
    <row r="99" spans="2:9" hidden="1" x14ac:dyDescent="0.55000000000000004">
      <c r="B99" s="165"/>
      <c r="C99" s="166"/>
      <c r="D99" s="166"/>
      <c r="E99" s="166"/>
      <c r="F99" s="166"/>
      <c r="G99" s="166"/>
      <c r="H99" s="166"/>
      <c r="I99" s="167"/>
    </row>
    <row r="100" spans="2:9" hidden="1" x14ac:dyDescent="0.55000000000000004"/>
  </sheetData>
  <sheetProtection algorithmName="SHA-512" hashValue="8TQdefIBRQJ4aC4VT+2USkK2dazNJDPiLeiCl25/0yYCnQz4pZ8dIl0kKRIJ0KFD5luWYYw+8rKABf2GJpOVOQ==" saltValue="uE37wKkGDMBk7yELHhUB/g==" spinCount="100000" sheet="1" objects="1" scenarios="1"/>
  <mergeCells count="29">
    <mergeCell ref="B1:F1"/>
    <mergeCell ref="E4:F4"/>
    <mergeCell ref="E5:F5"/>
    <mergeCell ref="N7:P7"/>
    <mergeCell ref="F8:F16"/>
    <mergeCell ref="G8:I8"/>
    <mergeCell ref="N8:P8"/>
    <mergeCell ref="G9:I9"/>
    <mergeCell ref="G10:I10"/>
    <mergeCell ref="G11:I11"/>
    <mergeCell ref="B27:I27"/>
    <mergeCell ref="P11:P22"/>
    <mergeCell ref="G12:I12"/>
    <mergeCell ref="G13:I13"/>
    <mergeCell ref="G14:I14"/>
    <mergeCell ref="G15:I15"/>
    <mergeCell ref="G16:I16"/>
    <mergeCell ref="E19:H19"/>
    <mergeCell ref="B20:C20"/>
    <mergeCell ref="E20:H20"/>
    <mergeCell ref="B23:I24"/>
    <mergeCell ref="N23:P23"/>
    <mergeCell ref="O25:P26"/>
    <mergeCell ref="N28:P28"/>
    <mergeCell ref="B30:I38"/>
    <mergeCell ref="B41:I55"/>
    <mergeCell ref="C76:C77"/>
    <mergeCell ref="B90:I99"/>
    <mergeCell ref="N30:P31"/>
  </mergeCells>
  <conditionalFormatting sqref="C67:C70">
    <cfRule type="expression" dxfId="279" priority="8">
      <formula>ABS(C11-$D$72)&gt;$D$77</formula>
    </cfRule>
  </conditionalFormatting>
  <conditionalFormatting sqref="B26">
    <cfRule type="expression" dxfId="278" priority="9">
      <formula>B27=""</formula>
    </cfRule>
  </conditionalFormatting>
  <conditionalFormatting sqref="B4">
    <cfRule type="expression" dxfId="277" priority="7">
      <formula>$B$5=""</formula>
    </cfRule>
  </conditionalFormatting>
  <conditionalFormatting sqref="C4">
    <cfRule type="expression" dxfId="276" priority="6">
      <formula>$C$5=""</formula>
    </cfRule>
  </conditionalFormatting>
  <conditionalFormatting sqref="E4:F4">
    <cfRule type="expression" dxfId="275" priority="5">
      <formula>$E$5=""</formula>
    </cfRule>
  </conditionalFormatting>
  <conditionalFormatting sqref="H4">
    <cfRule type="expression" dxfId="274" priority="4">
      <formula>$H$5=""</formula>
    </cfRule>
  </conditionalFormatting>
  <conditionalFormatting sqref="C8">
    <cfRule type="expression" dxfId="273" priority="3">
      <formula>$C$8&lt;&gt;"blood"</formula>
    </cfRule>
  </conditionalFormatting>
  <conditionalFormatting sqref="C9">
    <cfRule type="expression" dxfId="272" priority="2">
      <formula>$C$9&lt;&gt;"ethanol"</formula>
    </cfRule>
  </conditionalFormatting>
  <conditionalFormatting sqref="M30">
    <cfRule type="expression" dxfId="271" priority="1">
      <formula>N30&lt;&gt;""</formula>
    </cfRule>
  </conditionalFormatting>
  <conditionalFormatting sqref="G9:G12">
    <cfRule type="expression" dxfId="270" priority="145">
      <formula>AND(SUM(J$11:J$14)=0,D67&gt;$D$76)</formula>
    </cfRule>
  </conditionalFormatting>
  <dataValidations count="8">
    <dataValidation type="list" allowBlank="1" showInputMessage="1" showErrorMessage="1" sqref="C17" xr:uid="{00000000-0002-0000-2600-000000000000}">
      <formula1>applies</formula1>
    </dataValidation>
    <dataValidation type="list" errorStyle="warning" allowBlank="1" showInputMessage="1" showErrorMessage="1" errorTitle="custom entry" error="You have entered a selection not in the drop-down list.  " sqref="B20:C20" xr:uid="{00000000-0002-0000-2600-000001000000}">
      <formula1>othervolid</formula1>
    </dataValidation>
    <dataValidation type="list" errorStyle="warning" allowBlank="1" showInputMessage="1" showErrorMessage="1" errorTitle="Custom Entry" error="You have entered a name not in the drop-down list." sqref="H5" xr:uid="{00000000-0002-0000-2600-000002000000}">
      <formula1>analyst_list</formula1>
    </dataValidation>
    <dataValidation type="list" allowBlank="1" showInputMessage="1" showErrorMessage="1" sqref="C8" xr:uid="{00000000-0002-0000-2600-000003000000}">
      <formula1>matrix_list</formula1>
    </dataValidation>
    <dataValidation type="list" errorStyle="warning" allowBlank="1" showErrorMessage="1" errorTitle="Custom entry" error="You have customized this field." sqref="B23:I24" xr:uid="{00000000-0002-0000-2600-000004000000}">
      <formula1>statements</formula1>
    </dataValidation>
    <dataValidation type="list" errorStyle="warning" allowBlank="1" showInputMessage="1" showErrorMessage="1" errorTitle="Custom Entry" error="You have entered a selection not in the drop-down list.  " sqref="E20" xr:uid="{00000000-0002-0000-2600-000005000000}">
      <formula1>othervolid</formula1>
    </dataValidation>
    <dataValidation type="textLength" errorStyle="warning" operator="equal" allowBlank="1" showInputMessage="1" showErrorMessage="1" errorTitle="Case Number Length Error?" error="The length of the case number should be 10 characters." sqref="B5" xr:uid="{00000000-0002-0000-2600-000006000000}">
      <formula1>10</formula1>
    </dataValidation>
    <dataValidation type="list" errorStyle="warning" allowBlank="1" showErrorMessage="1" errorTitle="Custom entry" error="You have customized this field." sqref="B27:I27" xr:uid="{00000000-0002-0000-2600-000007000000}">
      <formula1>dispositions</formula1>
    </dataValidation>
  </dataValidations>
  <pageMargins left="0.7" right="0.7" top="0.75" bottom="0.75" header="0.3" footer="0.3"/>
  <pageSetup scale="68" orientation="portrait" horizontalDpi="300" verticalDpi="300" r:id="rId1"/>
  <ignoredErrors>
    <ignoredError sqref="H5 E5 B5:C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9938" r:id="rId4" name="Button 2">
              <controlPr defaultSize="0" print="0" autoFill="0" autoPict="0" macro="[0]!ThisWorkbook.GeneratePDF">
                <anchor moveWithCells="1">
                  <from>
                    <xdr:col>8</xdr:col>
                    <xdr:colOff>1123950</xdr:colOff>
                    <xdr:row>3</xdr:row>
                    <xdr:rowOff>11430</xdr:rowOff>
                  </from>
                  <to>
                    <xdr:col>11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2600-000008000000}">
          <x14:formula1>
            <xm:f>Ranges!$G$9:$G$12</xm:f>
          </x14:formula1>
          <xm:sqref>C9</xm:sqref>
        </x14:dataValidation>
        <x14:dataValidation type="date" errorStyle="information" operator="lessThan" allowBlank="1" showErrorMessage="1" errorTitle="Uncertainty Update Due" error="The uncertainty values used in this form are due to be updated.  Please ensure you are using the most recent form." xr:uid="{00000000-0002-0000-2600-000009000000}">
          <x14:formula1>
            <xm:f>Ranges!G14+Ranges!G16</xm:f>
          </x14:formula1>
          <xm:sqref>E5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Q100"/>
  <sheetViews>
    <sheetView showGridLines="0" zoomScaleNormal="100" workbookViewId="0">
      <selection activeCell="C11" sqref="C11"/>
    </sheetView>
  </sheetViews>
  <sheetFormatPr defaultColWidth="9.15625" defaultRowHeight="14.4" x14ac:dyDescent="0.55000000000000004"/>
  <cols>
    <col min="1" max="1" width="1.83984375" style="38" customWidth="1"/>
    <col min="2" max="2" width="20.83984375" style="38" customWidth="1"/>
    <col min="3" max="3" width="12" style="38" bestFit="1" customWidth="1"/>
    <col min="4" max="4" width="11" style="38" customWidth="1"/>
    <col min="5" max="5" width="9.578125" style="38" customWidth="1"/>
    <col min="6" max="6" width="7.15625" style="38" customWidth="1"/>
    <col min="7" max="7" width="7.68359375" style="38" customWidth="1"/>
    <col min="8" max="8" width="25.68359375" style="38" customWidth="1"/>
    <col min="9" max="9" width="38.578125" style="38" customWidth="1"/>
    <col min="10" max="10" width="15.83984375" style="38" hidden="1" customWidth="1"/>
    <col min="11" max="11" width="22.41796875" style="38" hidden="1" customWidth="1"/>
    <col min="12" max="12" width="5" style="38" customWidth="1"/>
    <col min="13" max="13" width="7.41796875" style="38" customWidth="1"/>
    <col min="14" max="14" width="2.26171875" style="38" customWidth="1"/>
    <col min="15" max="15" width="2" style="38" customWidth="1"/>
    <col min="16" max="16" width="88.15625" style="38" customWidth="1"/>
    <col min="17" max="16384" width="9.15625" style="38"/>
  </cols>
  <sheetData>
    <row r="1" spans="2:17" ht="15" customHeight="1" x14ac:dyDescent="0.55000000000000004">
      <c r="B1" s="132" t="str">
        <f>'1'!B1</f>
        <v>Body Fluid Alcohol Concentration and Volatiles Reporting Form</v>
      </c>
      <c r="C1" s="133"/>
      <c r="D1" s="133"/>
      <c r="E1" s="133"/>
      <c r="F1" s="133"/>
      <c r="G1" s="79"/>
      <c r="H1" s="79"/>
      <c r="I1" s="93" t="str">
        <f>'1'!I1</f>
        <v>Version 2</v>
      </c>
      <c r="J1" s="44" t="s">
        <v>40</v>
      </c>
      <c r="K1" s="44" t="s">
        <v>40</v>
      </c>
      <c r="L1" s="44"/>
    </row>
    <row r="2" spans="2:17" ht="15" customHeight="1" x14ac:dyDescent="0.55000000000000004">
      <c r="B2" s="80" t="str">
        <f>'1'!B2</f>
        <v>NCSCL - Toxicology Section</v>
      </c>
      <c r="C2" s="11"/>
      <c r="D2" s="11"/>
      <c r="E2" s="11"/>
      <c r="F2" s="11"/>
      <c r="G2" s="11"/>
      <c r="H2" s="11"/>
      <c r="I2" s="94" t="str">
        <f>'1'!I2</f>
        <v>Effective Date: 11/14/2019</v>
      </c>
      <c r="J2" s="44"/>
      <c r="K2" s="44"/>
      <c r="L2" s="44"/>
      <c r="N2" s="100"/>
    </row>
    <row r="3" spans="2:17" ht="15" customHeight="1" x14ac:dyDescent="0.55000000000000004">
      <c r="D3" s="41"/>
      <c r="O3" s="95" t="s">
        <v>88</v>
      </c>
    </row>
    <row r="4" spans="2:17" ht="15" customHeight="1" x14ac:dyDescent="0.55000000000000004">
      <c r="B4" s="124" t="s">
        <v>37</v>
      </c>
      <c r="C4" s="124" t="s">
        <v>38</v>
      </c>
      <c r="E4" s="138" t="s">
        <v>94</v>
      </c>
      <c r="F4" s="138"/>
      <c r="H4" s="118" t="s">
        <v>44</v>
      </c>
      <c r="J4" s="92"/>
      <c r="O4" s="95"/>
      <c r="P4" s="110" t="s">
        <v>113</v>
      </c>
    </row>
    <row r="5" spans="2:17" ht="15" customHeight="1" x14ac:dyDescent="0.55000000000000004">
      <c r="B5" s="120" t="str">
        <f>IF('Sample list'!B8="","",'Sample list'!B8)</f>
        <v/>
      </c>
      <c r="C5" s="120" t="str">
        <f>IF('Sample list'!C8="","",'Sample list'!C8)</f>
        <v/>
      </c>
      <c r="E5" s="136" t="str">
        <f>IF('1'!E5="","",'1'!E5)</f>
        <v/>
      </c>
      <c r="F5" s="137"/>
      <c r="H5" s="83" t="str">
        <f>IF('1'!H5="","",'1'!H5)</f>
        <v/>
      </c>
      <c r="O5" s="38" t="s">
        <v>88</v>
      </c>
      <c r="P5" s="37" t="str">
        <f>B41</f>
        <v/>
      </c>
    </row>
    <row r="6" spans="2:17" ht="15" customHeight="1" x14ac:dyDescent="0.55000000000000004"/>
    <row r="7" spans="2:17" ht="15" customHeight="1" thickBot="1" x14ac:dyDescent="0.6">
      <c r="N7" s="135" t="s">
        <v>96</v>
      </c>
      <c r="O7" s="135"/>
      <c r="P7" s="135"/>
    </row>
    <row r="8" spans="2:17" ht="15" customHeight="1" x14ac:dyDescent="0.55000000000000004">
      <c r="B8" s="71" t="s">
        <v>92</v>
      </c>
      <c r="C8" s="81" t="s">
        <v>71</v>
      </c>
      <c r="F8" s="141" t="s">
        <v>86</v>
      </c>
      <c r="G8" s="139" t="str">
        <f>CONCATENATE("The measured ",C9," values are:")</f>
        <v>The measured ethanol values are:</v>
      </c>
      <c r="H8" s="140"/>
      <c r="I8" s="140"/>
      <c r="M8" s="64"/>
      <c r="N8" s="134" t="s">
        <v>97</v>
      </c>
      <c r="O8" s="134"/>
      <c r="P8" s="134"/>
      <c r="Q8" s="40"/>
    </row>
    <row r="9" spans="2:17" ht="15" customHeight="1" x14ac:dyDescent="0.55000000000000004">
      <c r="B9" s="72" t="s">
        <v>93</v>
      </c>
      <c r="C9" s="82" t="s">
        <v>5</v>
      </c>
      <c r="F9" s="141"/>
      <c r="G9" s="142" t="str">
        <f>IF(C11="","",IF(C11=0,"0.0000  g/dl",CONCATENATE(TEXT(C11,"0.0000"),"  g/dl",IF(AND(SUM(J$11:J$14)=0,D67&gt;$D$76),CONCATENATE("  (&gt;",$D$76*100,"% deviation from the average)"),""),IF(C11*10000-INT(C11*10000)&gt;0.0001,"    (THIS VALUE CONTAINS MORE DECIMAL PLACES THAN DISPLAYED)",""))))</f>
        <v/>
      </c>
      <c r="H9" s="143"/>
      <c r="I9" s="143"/>
      <c r="M9" s="64"/>
      <c r="N9" s="105"/>
      <c r="O9" s="89"/>
      <c r="P9" s="106"/>
      <c r="Q9" s="40"/>
    </row>
    <row r="10" spans="2:17" ht="15" customHeight="1" x14ac:dyDescent="0.55000000000000004">
      <c r="B10" s="72"/>
      <c r="C10" s="73"/>
      <c r="D10" s="69"/>
      <c r="F10" s="141"/>
      <c r="G10" s="142" t="str">
        <f>IF(C12="","",IF(C12=0,"0.0000  g/dl",CONCATENATE(TEXT(C12,"0.0000"),"  g/dl",IF(AND(SUM(J$11:J$14)=0,D68&gt;$D$76),CONCATENATE("  (&gt;",$D$76*100,"% deviation from the average)"),""),IF(C12*10000-INT(C12*10000)&gt;0.0001,"    (THIS VALUE CONTAINS MORE DECIMAL PLACES THAN DISPLAYED)",""))))</f>
        <v/>
      </c>
      <c r="H10" s="143"/>
      <c r="I10" s="143"/>
      <c r="J10" s="38" t="s">
        <v>39</v>
      </c>
      <c r="K10" s="43" t="s">
        <v>75</v>
      </c>
      <c r="L10" s="43"/>
      <c r="M10" s="64"/>
      <c r="N10" s="7"/>
      <c r="O10" s="89" t="str">
        <f>"Item "&amp;C5&amp;":"</f>
        <v>Item :</v>
      </c>
      <c r="P10" s="89"/>
      <c r="Q10" s="40"/>
    </row>
    <row r="11" spans="2:17" ht="15" customHeight="1" x14ac:dyDescent="0.55000000000000004">
      <c r="B11" s="74" t="s">
        <v>74</v>
      </c>
      <c r="C11" s="84"/>
      <c r="D11" s="2" t="str">
        <f>IF(LEN(C11)&gt;6,"re-enter",IF(C11&gt;0.5,"HI cal",""))</f>
        <v/>
      </c>
      <c r="F11" s="141"/>
      <c r="G11" s="142" t="str">
        <f>IF(C13="","",IF(C13=0,"0.0000  g/dl",CONCATENATE(TEXT(C13,"0.0000"),"  g/dl",IF(AND(SUM(J$11:J$14)=0,D69&gt;$D$76),CONCATENATE("  (&gt;",$D$76*100,"% deviation from the average)"),""),IF(C13*10000-INT(C13*10000)&gt;0.0001,"    (THIS VALUE CONTAINS MORE DECIMAL PLACES THAN DISPLAYED)",""))))</f>
        <v/>
      </c>
      <c r="H11" s="143"/>
      <c r="I11" s="143"/>
      <c r="J11" s="54">
        <f>IF(C11="",0,IF(C11&lt;0.01,1,0))</f>
        <v>0</v>
      </c>
      <c r="K11" s="43">
        <f>IF(C11&lt;&gt;"",1,0)</f>
        <v>0</v>
      </c>
      <c r="L11" s="43"/>
      <c r="M11" s="64"/>
      <c r="N11" s="88"/>
      <c r="O11" s="91"/>
      <c r="P11" s="151" t="str">
        <f>CONCATENATE(IF(B90="","",B90&amp;CHAR(10)&amp;CHAR(10)),IF(B23="","","- "&amp;B23))</f>
        <v/>
      </c>
      <c r="Q11" s="40"/>
    </row>
    <row r="12" spans="2:17" ht="15" customHeight="1" x14ac:dyDescent="0.55000000000000004">
      <c r="B12" s="72"/>
      <c r="C12" s="84"/>
      <c r="D12" s="2" t="str">
        <f>IF(LEN(C12)&gt;6,"re-enter",IF(C12&gt;0.5,"HI cal",""))</f>
        <v/>
      </c>
      <c r="F12" s="141"/>
      <c r="G12" s="142" t="str">
        <f>IF(C14="","",IF(C14=0,"0.0000  g/dl",CONCATENATE(TEXT(C14,"0.0000"),"  g/dl",IF(AND(SUM(J$11:J$14)=0,D70&gt;$D$76),CONCATENATE("  (&gt;",$D$76*100,"% deviation from the average)"),""),IF(C14*10000-INT(C14*10000)&gt;0.0001,"    (THIS VALUE CONTAINS MORE DECIMAL PLACES THAN DISPLAYED)",""))))</f>
        <v/>
      </c>
      <c r="H12" s="143"/>
      <c r="I12" s="143"/>
      <c r="J12" s="54">
        <f>IF(C12="",0,IF(C12&lt;0.01,1,0))</f>
        <v>0</v>
      </c>
      <c r="K12" s="43">
        <f>IF(C12&lt;&gt;"",1,0)</f>
        <v>0</v>
      </c>
      <c r="L12" s="43"/>
      <c r="M12" s="64"/>
      <c r="N12" s="88"/>
      <c r="O12" s="88"/>
      <c r="P12" s="151"/>
      <c r="Q12" s="40"/>
    </row>
    <row r="13" spans="2:17" ht="15" customHeight="1" x14ac:dyDescent="0.55000000000000004">
      <c r="B13" s="72"/>
      <c r="C13" s="84"/>
      <c r="D13" s="2" t="str">
        <f>IF(LEN(C13)&gt;6,"re-enter",IF(C13&gt;0.5,"HI cal",""))</f>
        <v/>
      </c>
      <c r="F13" s="141"/>
      <c r="G13" s="139" t="str">
        <f>IF(MIN(C11:C14)&lt;0.01,"",CONCATENATE("The average of the four values is  ",TEXT(D72,"0.000000")," g/dl."))</f>
        <v/>
      </c>
      <c r="H13" s="140"/>
      <c r="I13" s="140"/>
      <c r="J13" s="54">
        <f>IF(C13="",0,IF(C13&lt;0.01,1,0))</f>
        <v>0</v>
      </c>
      <c r="K13" s="43">
        <f>IF(C13&lt;&gt;"",1,0)</f>
        <v>0</v>
      </c>
      <c r="L13" s="43"/>
      <c r="M13" s="64"/>
      <c r="N13" s="88"/>
      <c r="O13" s="88"/>
      <c r="P13" s="151"/>
      <c r="Q13" s="40"/>
    </row>
    <row r="14" spans="2:17" ht="15" customHeight="1" thickBot="1" x14ac:dyDescent="0.6">
      <c r="B14" s="75"/>
      <c r="C14" s="85"/>
      <c r="D14" s="2" t="str">
        <f>IF(LEN(C14)&gt;6,"re-enter",IF(C14&gt;0.5,"HI cal",""))</f>
        <v/>
      </c>
      <c r="F14" s="141"/>
      <c r="G14" s="144" t="str">
        <f>IF(MIN(C11:C14)&lt;0.01,"",CONCATENATE("The ",D76*100,"% uncertainty is +/- ", TEXT(D77,"0.0000000"), " g/dl, at a 99.73 % level of confidence (k=3)."))</f>
        <v/>
      </c>
      <c r="H14" s="145"/>
      <c r="I14" s="145"/>
      <c r="J14" s="54">
        <f>IF(C14="",0,IF(C14&lt;0.01,1,0))</f>
        <v>0</v>
      </c>
      <c r="K14" s="43">
        <f>IF(C14&lt;&gt;"",1,0)</f>
        <v>0</v>
      </c>
      <c r="L14" s="43"/>
      <c r="M14" s="64"/>
      <c r="N14" s="88"/>
      <c r="O14" s="88"/>
      <c r="P14" s="151"/>
      <c r="Q14" s="40"/>
    </row>
    <row r="15" spans="2:17" x14ac:dyDescent="0.55000000000000004">
      <c r="B15" s="117"/>
      <c r="F15" s="141"/>
      <c r="G15" s="146" t="str">
        <f>IF(OR(MIN(C11:C14)&lt;0.01,SUM(K11:K14)&lt;&gt;4),"",IF(AND(MAX(D67:D70)&gt;D76,M30=""),"",IF(AND(MAX(D67:D70)&gt;D76,M30&lt;&gt;""),"The lowest value was used for reporting.",CONCATENATE("The ",IF(C8="serum","serum converted, ",""),"truncated average for reporting is ",IF(C8="serum",TEXT(F74,"0.00"),TEXT(D74,"0.00")),"  g/dl."))))</f>
        <v/>
      </c>
      <c r="H15" s="147"/>
      <c r="I15" s="147"/>
      <c r="J15" s="54"/>
      <c r="M15" s="64"/>
      <c r="N15" s="88"/>
      <c r="O15" s="91"/>
      <c r="P15" s="151"/>
      <c r="Q15" s="40"/>
    </row>
    <row r="16" spans="2:17" x14ac:dyDescent="0.55000000000000004">
      <c r="B16" s="117"/>
      <c r="C16" s="70" t="str">
        <f>IF(AND(C9&lt;&gt;"acetone",C17="x",SUM(K11:K14)&gt;0,SUM(J11:J14)=0),"'No alcohol' selected below conflicts with entered results!","")</f>
        <v/>
      </c>
      <c r="F16" s="141"/>
      <c r="G16" s="144" t="str">
        <f>IF(C8="serum",CONCATENATE("The serum to whole blood conversion calculation is:  ",TEXT(D72,"0.000000")," g/dl / 1.18 = ",TEXT(F72,"0.000000")," g/dl."),"")</f>
        <v/>
      </c>
      <c r="H16" s="145"/>
      <c r="I16" s="145"/>
      <c r="J16" s="54"/>
      <c r="M16" s="64"/>
      <c r="N16" s="88"/>
      <c r="O16" s="7"/>
      <c r="P16" s="151"/>
      <c r="Q16" s="40"/>
    </row>
    <row r="17" spans="2:17" x14ac:dyDescent="0.55000000000000004">
      <c r="B17" s="68" t="s">
        <v>42</v>
      </c>
      <c r="C17" s="86"/>
      <c r="D17" s="60" t="s">
        <v>43</v>
      </c>
      <c r="F17" s="98"/>
      <c r="M17" s="64"/>
      <c r="N17" s="7"/>
      <c r="O17" s="7"/>
      <c r="P17" s="151"/>
      <c r="Q17" s="40"/>
    </row>
    <row r="18" spans="2:17" x14ac:dyDescent="0.55000000000000004">
      <c r="M18" s="64"/>
      <c r="N18" s="7"/>
      <c r="O18" s="123"/>
      <c r="P18" s="151"/>
      <c r="Q18" s="40"/>
    </row>
    <row r="19" spans="2:17" x14ac:dyDescent="0.55000000000000004">
      <c r="B19" s="59" t="s">
        <v>85</v>
      </c>
      <c r="C19" s="38" t="str">
        <f>IFERROR(IF(B20="","",IF(VLOOKUP(B20,othervolid,1)=B20,"","+")),"+")</f>
        <v/>
      </c>
      <c r="E19" s="148" t="s">
        <v>82</v>
      </c>
      <c r="F19" s="148"/>
      <c r="G19" s="148"/>
      <c r="H19" s="148"/>
      <c r="I19" s="38" t="str">
        <f>IFERROR(IF(E20="","",IF(VLOOKUP(E20,othervolid,1)=E20,"","+")),"+")</f>
        <v/>
      </c>
      <c r="M19" s="64"/>
      <c r="N19" s="7"/>
      <c r="O19" s="7"/>
      <c r="P19" s="151"/>
      <c r="Q19" s="40"/>
    </row>
    <row r="20" spans="2:17" ht="15" customHeight="1" x14ac:dyDescent="0.55000000000000004">
      <c r="B20" s="158"/>
      <c r="C20" s="158"/>
      <c r="E20" s="171"/>
      <c r="F20" s="172"/>
      <c r="G20" s="172"/>
      <c r="H20" s="173"/>
      <c r="M20" s="64"/>
      <c r="N20" s="88"/>
      <c r="O20" s="7"/>
      <c r="P20" s="151"/>
      <c r="Q20" s="40"/>
    </row>
    <row r="21" spans="2:17" x14ac:dyDescent="0.55000000000000004">
      <c r="D21" s="99" t="str">
        <f>IF(AND(B20=E20,B20&lt;&gt;""),"The two entries above conflict with eachother!","")</f>
        <v/>
      </c>
      <c r="M21" s="64"/>
      <c r="N21" s="88"/>
      <c r="O21" s="7"/>
      <c r="P21" s="151"/>
      <c r="Q21" s="40"/>
    </row>
    <row r="22" spans="2:17" ht="15" customHeight="1" x14ac:dyDescent="0.55000000000000004">
      <c r="B22" s="38" t="s">
        <v>101</v>
      </c>
      <c r="E22" s="38" t="str">
        <f>IFERROR(IF(B23="","",IF(VLOOKUP(B23,statements_alpha,1)=B23,"","+")),"+")</f>
        <v/>
      </c>
      <c r="F22" s="39"/>
      <c r="G22" s="58"/>
      <c r="H22" s="58"/>
      <c r="I22" s="58"/>
      <c r="M22" s="64"/>
      <c r="N22" s="7"/>
      <c r="O22" s="7"/>
      <c r="P22" s="151"/>
      <c r="Q22" s="40"/>
    </row>
    <row r="23" spans="2:17" ht="15" customHeight="1" x14ac:dyDescent="0.55000000000000004">
      <c r="B23" s="152"/>
      <c r="C23" s="153"/>
      <c r="D23" s="153"/>
      <c r="E23" s="153"/>
      <c r="F23" s="153"/>
      <c r="G23" s="153"/>
      <c r="H23" s="153"/>
      <c r="I23" s="154"/>
      <c r="M23" s="64"/>
      <c r="N23" s="149" t="s">
        <v>98</v>
      </c>
      <c r="O23" s="134"/>
      <c r="P23" s="150"/>
      <c r="Q23" s="40"/>
    </row>
    <row r="24" spans="2:17" x14ac:dyDescent="0.55000000000000004">
      <c r="B24" s="155"/>
      <c r="C24" s="156"/>
      <c r="D24" s="156"/>
      <c r="E24" s="156"/>
      <c r="F24" s="156"/>
      <c r="G24" s="156"/>
      <c r="H24" s="156"/>
      <c r="I24" s="157"/>
      <c r="M24" s="64"/>
      <c r="N24" s="107"/>
      <c r="O24" s="108"/>
      <c r="P24" s="109"/>
      <c r="Q24" s="40"/>
    </row>
    <row r="25" spans="2:17" ht="15" customHeight="1" x14ac:dyDescent="0.55000000000000004">
      <c r="F25" s="7"/>
      <c r="G25" s="58"/>
      <c r="H25" s="58"/>
      <c r="I25" s="58"/>
      <c r="M25" s="64"/>
      <c r="N25" s="7"/>
      <c r="O25" s="177" t="str">
        <f>IF(B27="","",RIGHT(B27,LEN(B27)-48))</f>
        <v/>
      </c>
      <c r="P25" s="177"/>
      <c r="Q25" s="40"/>
    </row>
    <row r="26" spans="2:17" ht="15" customHeight="1" x14ac:dyDescent="0.55000000000000004">
      <c r="B26" s="111" t="s">
        <v>102</v>
      </c>
      <c r="C26" s="38" t="str">
        <f>IFERROR(IF(B27="","",IF(VLOOKUP(B27,dispositions_alpha,1)=B27,"","+")),"+")</f>
        <v/>
      </c>
      <c r="M26" s="64"/>
      <c r="N26" s="7"/>
      <c r="O26" s="177"/>
      <c r="P26" s="177"/>
      <c r="Q26" s="40"/>
    </row>
    <row r="27" spans="2:17" x14ac:dyDescent="0.55000000000000004">
      <c r="B27" s="168"/>
      <c r="C27" s="169"/>
      <c r="D27" s="169"/>
      <c r="E27" s="169"/>
      <c r="F27" s="169"/>
      <c r="G27" s="169"/>
      <c r="H27" s="169"/>
      <c r="I27" s="170"/>
      <c r="M27" s="64"/>
      <c r="N27" s="7"/>
      <c r="O27" s="7"/>
      <c r="P27" s="7"/>
      <c r="Q27" s="40"/>
    </row>
    <row r="28" spans="2:17" x14ac:dyDescent="0.55000000000000004">
      <c r="M28" s="64"/>
      <c r="N28" s="176" t="s">
        <v>99</v>
      </c>
      <c r="O28" s="176"/>
      <c r="P28" s="176"/>
      <c r="Q28" s="40"/>
    </row>
    <row r="29" spans="2:17" ht="15" customHeight="1" x14ac:dyDescent="0.55000000000000004">
      <c r="B29" s="42" t="s">
        <v>28</v>
      </c>
      <c r="C29" s="102"/>
      <c r="D29" s="102"/>
      <c r="E29" s="102"/>
      <c r="F29" s="102"/>
      <c r="G29" s="102"/>
      <c r="H29" s="102"/>
      <c r="I29" s="102"/>
      <c r="N29" s="79"/>
      <c r="O29" s="79"/>
      <c r="P29" s="79"/>
    </row>
    <row r="30" spans="2:17" x14ac:dyDescent="0.55000000000000004">
      <c r="B30" s="179"/>
      <c r="C30" s="180"/>
      <c r="D30" s="180"/>
      <c r="E30" s="180"/>
      <c r="F30" s="180"/>
      <c r="G30" s="180"/>
      <c r="H30" s="180"/>
      <c r="I30" s="181"/>
      <c r="M30" s="130"/>
      <c r="N30" s="178" t="str">
        <f>IF(AND(MAX(D67:D70)&gt;D76,SUM(K11:K14)=4),"&lt;- If this is a second set of values for the case, and both sets have an unacceptable deviation from the mean, enter the lowest value in the cell to the left (gm/dL).","")</f>
        <v/>
      </c>
      <c r="O30" s="178"/>
      <c r="P30" s="178"/>
    </row>
    <row r="31" spans="2:17" ht="15" customHeight="1" x14ac:dyDescent="0.55000000000000004">
      <c r="B31" s="182"/>
      <c r="C31" s="183"/>
      <c r="D31" s="183"/>
      <c r="E31" s="183"/>
      <c r="F31" s="183"/>
      <c r="G31" s="183"/>
      <c r="H31" s="183"/>
      <c r="I31" s="184"/>
      <c r="N31" s="178"/>
      <c r="O31" s="178"/>
      <c r="P31" s="178"/>
    </row>
    <row r="32" spans="2:17" x14ac:dyDescent="0.55000000000000004">
      <c r="B32" s="182"/>
      <c r="C32" s="183"/>
      <c r="D32" s="183"/>
      <c r="E32" s="183"/>
      <c r="F32" s="183"/>
      <c r="G32" s="183"/>
      <c r="H32" s="183"/>
      <c r="I32" s="184"/>
      <c r="M32" s="5"/>
    </row>
    <row r="33" spans="2:9" x14ac:dyDescent="0.55000000000000004">
      <c r="B33" s="182"/>
      <c r="C33" s="183"/>
      <c r="D33" s="183"/>
      <c r="E33" s="183"/>
      <c r="F33" s="183"/>
      <c r="G33" s="183"/>
      <c r="H33" s="183"/>
      <c r="I33" s="184"/>
    </row>
    <row r="34" spans="2:9" x14ac:dyDescent="0.55000000000000004">
      <c r="B34" s="182"/>
      <c r="C34" s="183"/>
      <c r="D34" s="183"/>
      <c r="E34" s="183"/>
      <c r="F34" s="183"/>
      <c r="G34" s="183"/>
      <c r="H34" s="183"/>
      <c r="I34" s="184"/>
    </row>
    <row r="35" spans="2:9" x14ac:dyDescent="0.55000000000000004">
      <c r="B35" s="182"/>
      <c r="C35" s="183"/>
      <c r="D35" s="183"/>
      <c r="E35" s="183"/>
      <c r="F35" s="183"/>
      <c r="G35" s="183"/>
      <c r="H35" s="183"/>
      <c r="I35" s="184"/>
    </row>
    <row r="36" spans="2:9" x14ac:dyDescent="0.55000000000000004">
      <c r="B36" s="182"/>
      <c r="C36" s="183"/>
      <c r="D36" s="183"/>
      <c r="E36" s="183"/>
      <c r="F36" s="183"/>
      <c r="G36" s="183"/>
      <c r="H36" s="183"/>
      <c r="I36" s="184"/>
    </row>
    <row r="37" spans="2:9" x14ac:dyDescent="0.55000000000000004">
      <c r="B37" s="182"/>
      <c r="C37" s="183"/>
      <c r="D37" s="183"/>
      <c r="E37" s="183"/>
      <c r="F37" s="183"/>
      <c r="G37" s="183"/>
      <c r="H37" s="183"/>
      <c r="I37" s="184"/>
    </row>
    <row r="38" spans="2:9" x14ac:dyDescent="0.55000000000000004">
      <c r="B38" s="185"/>
      <c r="C38" s="186"/>
      <c r="D38" s="186"/>
      <c r="E38" s="186"/>
      <c r="F38" s="186"/>
      <c r="G38" s="186"/>
      <c r="H38" s="186"/>
      <c r="I38" s="187"/>
    </row>
    <row r="40" spans="2:9" x14ac:dyDescent="0.55000000000000004">
      <c r="B40" s="7" t="s">
        <v>103</v>
      </c>
    </row>
    <row r="41" spans="2:9" ht="15" customHeight="1" x14ac:dyDescent="0.55000000000000004">
      <c r="B41" s="159" t="str">
        <f>CONCATENATE(IF(B90="","",B90&amp;CHAR(10)&amp;CHAR(10)),IF(B23="","","- "&amp;B23&amp;CHAR(10)&amp;CHAR(10)))</f>
        <v/>
      </c>
      <c r="C41" s="160"/>
      <c r="D41" s="160"/>
      <c r="E41" s="160"/>
      <c r="F41" s="160"/>
      <c r="G41" s="160"/>
      <c r="H41" s="160"/>
      <c r="I41" s="161"/>
    </row>
    <row r="42" spans="2:9" x14ac:dyDescent="0.55000000000000004">
      <c r="B42" s="162"/>
      <c r="C42" s="163"/>
      <c r="D42" s="163"/>
      <c r="E42" s="163"/>
      <c r="F42" s="163"/>
      <c r="G42" s="163"/>
      <c r="H42" s="163"/>
      <c r="I42" s="164"/>
    </row>
    <row r="43" spans="2:9" x14ac:dyDescent="0.55000000000000004">
      <c r="B43" s="162"/>
      <c r="C43" s="163"/>
      <c r="D43" s="163"/>
      <c r="E43" s="163"/>
      <c r="F43" s="163"/>
      <c r="G43" s="163"/>
      <c r="H43" s="163"/>
      <c r="I43" s="164"/>
    </row>
    <row r="44" spans="2:9" x14ac:dyDescent="0.55000000000000004">
      <c r="B44" s="162"/>
      <c r="C44" s="163"/>
      <c r="D44" s="163"/>
      <c r="E44" s="163"/>
      <c r="F44" s="163"/>
      <c r="G44" s="163"/>
      <c r="H44" s="163"/>
      <c r="I44" s="164"/>
    </row>
    <row r="45" spans="2:9" x14ac:dyDescent="0.55000000000000004">
      <c r="B45" s="162"/>
      <c r="C45" s="163"/>
      <c r="D45" s="163"/>
      <c r="E45" s="163"/>
      <c r="F45" s="163"/>
      <c r="G45" s="163"/>
      <c r="H45" s="163"/>
      <c r="I45" s="164"/>
    </row>
    <row r="46" spans="2:9" x14ac:dyDescent="0.55000000000000004">
      <c r="B46" s="162"/>
      <c r="C46" s="163"/>
      <c r="D46" s="163"/>
      <c r="E46" s="163"/>
      <c r="F46" s="163"/>
      <c r="G46" s="163"/>
      <c r="H46" s="163"/>
      <c r="I46" s="164"/>
    </row>
    <row r="47" spans="2:9" x14ac:dyDescent="0.55000000000000004">
      <c r="B47" s="162"/>
      <c r="C47" s="163"/>
      <c r="D47" s="163"/>
      <c r="E47" s="163"/>
      <c r="F47" s="163"/>
      <c r="G47" s="163"/>
      <c r="H47" s="163"/>
      <c r="I47" s="164"/>
    </row>
    <row r="48" spans="2:9" x14ac:dyDescent="0.55000000000000004">
      <c r="B48" s="162"/>
      <c r="C48" s="163"/>
      <c r="D48" s="163"/>
      <c r="E48" s="163"/>
      <c r="F48" s="163"/>
      <c r="G48" s="163"/>
      <c r="H48" s="163"/>
      <c r="I48" s="164"/>
    </row>
    <row r="49" spans="2:12" x14ac:dyDescent="0.55000000000000004">
      <c r="B49" s="162"/>
      <c r="C49" s="163"/>
      <c r="D49" s="163"/>
      <c r="E49" s="163"/>
      <c r="F49" s="163"/>
      <c r="G49" s="163"/>
      <c r="H49" s="163"/>
      <c r="I49" s="164"/>
    </row>
    <row r="50" spans="2:12" x14ac:dyDescent="0.55000000000000004">
      <c r="B50" s="162"/>
      <c r="C50" s="163"/>
      <c r="D50" s="163"/>
      <c r="E50" s="163"/>
      <c r="F50" s="163"/>
      <c r="G50" s="163"/>
      <c r="H50" s="163"/>
      <c r="I50" s="164"/>
    </row>
    <row r="51" spans="2:12" x14ac:dyDescent="0.55000000000000004">
      <c r="B51" s="162"/>
      <c r="C51" s="163"/>
      <c r="D51" s="163"/>
      <c r="E51" s="163"/>
      <c r="F51" s="163"/>
      <c r="G51" s="163"/>
      <c r="H51" s="163"/>
      <c r="I51" s="164"/>
    </row>
    <row r="52" spans="2:12" x14ac:dyDescent="0.55000000000000004">
      <c r="B52" s="162"/>
      <c r="C52" s="163"/>
      <c r="D52" s="163"/>
      <c r="E52" s="163"/>
      <c r="F52" s="163"/>
      <c r="G52" s="163"/>
      <c r="H52" s="163"/>
      <c r="I52" s="164"/>
    </row>
    <row r="53" spans="2:12" x14ac:dyDescent="0.55000000000000004">
      <c r="B53" s="162"/>
      <c r="C53" s="163"/>
      <c r="D53" s="163"/>
      <c r="E53" s="163"/>
      <c r="F53" s="163"/>
      <c r="G53" s="163"/>
      <c r="H53" s="163"/>
      <c r="I53" s="164"/>
    </row>
    <row r="54" spans="2:12" x14ac:dyDescent="0.55000000000000004">
      <c r="B54" s="162"/>
      <c r="C54" s="163"/>
      <c r="D54" s="163"/>
      <c r="E54" s="163"/>
      <c r="F54" s="163"/>
      <c r="G54" s="163"/>
      <c r="H54" s="163"/>
      <c r="I54" s="164"/>
    </row>
    <row r="55" spans="2:12" x14ac:dyDescent="0.55000000000000004">
      <c r="B55" s="165"/>
      <c r="C55" s="166"/>
      <c r="D55" s="166"/>
      <c r="E55" s="166"/>
      <c r="F55" s="166"/>
      <c r="G55" s="166"/>
      <c r="H55" s="166"/>
      <c r="I55" s="167"/>
    </row>
    <row r="56" spans="2:12" x14ac:dyDescent="0.55000000000000004">
      <c r="B56" s="103"/>
      <c r="C56" s="103"/>
      <c r="D56" s="103"/>
      <c r="E56" s="103"/>
      <c r="F56" s="103"/>
      <c r="G56" s="103"/>
      <c r="H56" s="103"/>
      <c r="I56" s="103"/>
    </row>
    <row r="57" spans="2:12" x14ac:dyDescent="0.55000000000000004">
      <c r="B57" s="104" t="s">
        <v>112</v>
      </c>
      <c r="C57" s="103"/>
      <c r="D57" s="103"/>
      <c r="E57" s="103"/>
      <c r="F57" s="103"/>
      <c r="G57" s="103"/>
      <c r="H57" s="103"/>
      <c r="I57" s="103"/>
    </row>
    <row r="59" spans="2:12" x14ac:dyDescent="0.55000000000000004">
      <c r="B59" s="42" t="str">
        <f>'1'!B59</f>
        <v>Form template approved by Toxicology Technical Leader Wayne Lewallen on 11/14/2019.</v>
      </c>
    </row>
    <row r="60" spans="2:12" x14ac:dyDescent="0.55000000000000004">
      <c r="B60" s="42"/>
    </row>
    <row r="61" spans="2:12" x14ac:dyDescent="0.55000000000000004">
      <c r="B61" s="42"/>
      <c r="L61" s="119"/>
    </row>
    <row r="62" spans="2:12" x14ac:dyDescent="0.55000000000000004">
      <c r="B62" s="42"/>
      <c r="I62" s="8"/>
      <c r="L62" s="119" t="s">
        <v>118</v>
      </c>
    </row>
    <row r="63" spans="2:12" x14ac:dyDescent="0.55000000000000004">
      <c r="I63" s="131"/>
    </row>
    <row r="64" spans="2:12" x14ac:dyDescent="0.55000000000000004">
      <c r="I64" s="7"/>
    </row>
    <row r="65" spans="1:7" hidden="1" x14ac:dyDescent="0.55000000000000004">
      <c r="B65" s="44" t="s">
        <v>29</v>
      </c>
    </row>
    <row r="66" spans="1:7" hidden="1" x14ac:dyDescent="0.55000000000000004">
      <c r="B66" s="21" t="s">
        <v>41</v>
      </c>
      <c r="C66" s="46" t="s">
        <v>3</v>
      </c>
      <c r="D66" s="45"/>
    </row>
    <row r="67" spans="1:7" hidden="1" x14ac:dyDescent="0.55000000000000004">
      <c r="B67" s="47">
        <f>C11</f>
        <v>0</v>
      </c>
      <c r="C67" s="9" t="e">
        <f>ABS(C11-D$72)</f>
        <v>#DIV/0!</v>
      </c>
      <c r="D67" s="16" t="str">
        <f>IFERROR(C67/$D$72,"")</f>
        <v/>
      </c>
    </row>
    <row r="68" spans="1:7" hidden="1" x14ac:dyDescent="0.55000000000000004">
      <c r="B68" s="47">
        <f>C12</f>
        <v>0</v>
      </c>
      <c r="C68" s="10" t="e">
        <f>ABS(C12-D$72)</f>
        <v>#DIV/0!</v>
      </c>
      <c r="D68" s="16" t="str">
        <f t="shared" ref="D68:D70" si="0">IFERROR(C68/$D$72,"")</f>
        <v/>
      </c>
    </row>
    <row r="69" spans="1:7" hidden="1" x14ac:dyDescent="0.55000000000000004">
      <c r="B69" s="47">
        <f>C13</f>
        <v>0</v>
      </c>
      <c r="C69" s="10" t="e">
        <f>ABS(C13-D$72)</f>
        <v>#DIV/0!</v>
      </c>
      <c r="D69" s="16" t="str">
        <f t="shared" si="0"/>
        <v/>
      </c>
    </row>
    <row r="70" spans="1:7" hidden="1" x14ac:dyDescent="0.55000000000000004">
      <c r="B70" s="47">
        <f>C14</f>
        <v>0</v>
      </c>
      <c r="C70" s="10" t="e">
        <f>ABS(C14-D$72)</f>
        <v>#DIV/0!</v>
      </c>
      <c r="D70" s="16" t="str">
        <f t="shared" si="0"/>
        <v/>
      </c>
    </row>
    <row r="71" spans="1:7" hidden="1" x14ac:dyDescent="0.55000000000000004">
      <c r="F71" s="38" t="s">
        <v>77</v>
      </c>
    </row>
    <row r="72" spans="1:7" hidden="1" x14ac:dyDescent="0.55000000000000004">
      <c r="C72" s="38" t="s">
        <v>0</v>
      </c>
      <c r="D72" s="6" t="e">
        <f>AVERAGE(C11:C14)</f>
        <v>#DIV/0!</v>
      </c>
      <c r="E72" s="38" t="s">
        <v>10</v>
      </c>
      <c r="F72" s="37" t="e">
        <f>D72/1.18</f>
        <v>#DIV/0!</v>
      </c>
      <c r="G72" s="38" t="s">
        <v>10</v>
      </c>
    </row>
    <row r="73" spans="1:7" hidden="1" x14ac:dyDescent="0.55000000000000004">
      <c r="C73" s="55" t="s">
        <v>4</v>
      </c>
      <c r="D73" s="3" t="e">
        <f>TEXT(INT(D72*100)/100,"0.00")</f>
        <v>#DIV/0!</v>
      </c>
      <c r="E73" s="38" t="s">
        <v>10</v>
      </c>
      <c r="F73" s="3" t="e">
        <f>TEXT(INT(F72*100)/100,"0.00")</f>
        <v>#DIV/0!</v>
      </c>
      <c r="G73" s="38" t="s">
        <v>10</v>
      </c>
    </row>
    <row r="74" spans="1:7" hidden="1" x14ac:dyDescent="0.55000000000000004">
      <c r="C74" s="8" t="s">
        <v>1</v>
      </c>
      <c r="D74" s="4" t="str">
        <f>IF(MIN(C11:C14)&lt;0.01,"0.00",D73)</f>
        <v>0.00</v>
      </c>
      <c r="E74" s="38" t="s">
        <v>10</v>
      </c>
      <c r="F74" s="4" t="str">
        <f>IF(MIN(C11:C14)&lt;0.01,"0.00",F73)</f>
        <v>0.00</v>
      </c>
      <c r="G74" s="38" t="s">
        <v>10</v>
      </c>
    </row>
    <row r="75" spans="1:7" hidden="1" x14ac:dyDescent="0.55000000000000004"/>
    <row r="76" spans="1:7" hidden="1" x14ac:dyDescent="0.55000000000000004">
      <c r="C76" s="174" t="s">
        <v>2</v>
      </c>
      <c r="D76" s="56">
        <f>VLOOKUP(C9,Ranges!G9:H12,2)</f>
        <v>0.04</v>
      </c>
    </row>
    <row r="77" spans="1:7" hidden="1" x14ac:dyDescent="0.55000000000000004">
      <c r="B77" s="58"/>
      <c r="C77" s="175"/>
      <c r="D77" s="57" t="e">
        <f>D76*D72</f>
        <v>#DIV/0!</v>
      </c>
      <c r="F77" s="1"/>
    </row>
    <row r="78" spans="1:7" hidden="1" x14ac:dyDescent="0.55000000000000004">
      <c r="B78" s="58"/>
      <c r="C78" s="65"/>
      <c r="D78" s="66"/>
      <c r="F78" s="1"/>
    </row>
    <row r="79" spans="1:7" hidden="1" x14ac:dyDescent="0.55000000000000004">
      <c r="B79" s="11" t="s">
        <v>76</v>
      </c>
      <c r="C79" s="11"/>
    </row>
    <row r="80" spans="1:7" hidden="1" x14ac:dyDescent="0.55000000000000004">
      <c r="A80" s="64"/>
      <c r="B80" s="38" t="s">
        <v>78</v>
      </c>
      <c r="C80" s="63" t="str">
        <f>IF(OR(SUM(J11:J14)&gt;0,MAX(D67:D70)&gt;D76,C8="serum"),"",IF(D74="0.00","",CONCATENATE("The measured ",C8," acetone concentration is ",TEXT(TRUNC(D72,3),"0.000")," +/- ",IF(INT(D72*D76*10000)&lt;5,"0.001",TEXT(D72*D76,"0.000"))," grams per 100 milliliters, at a coverage probability of 99.7%.  ",CHAR(10),CHAR(10))))</f>
        <v/>
      </c>
    </row>
    <row r="81" spans="1:9" hidden="1" x14ac:dyDescent="0.55000000000000004">
      <c r="A81" s="64"/>
      <c r="B81" s="38" t="s">
        <v>79</v>
      </c>
      <c r="C81" s="63" t="str">
        <f>CONCATENATE("The ",C8," alcohol concentration is 0.00 grams of alcohol per 100 milliliters, as defined by NCGS 20-4.01 (1b).  ",IF(AND(B20="",E20="",C9&lt;&gt;"acetone"),C86,CHAR(10)&amp;CHAR(10)))</f>
        <v>The blood alcohol concentration is 0.00 grams of alcohol per 100 milliliters, as defined by NCGS 20-4.01 (1b).    (Analysis performed using HS-GC.)</v>
      </c>
    </row>
    <row r="82" spans="1:9" hidden="1" x14ac:dyDescent="0.55000000000000004">
      <c r="A82" s="64"/>
      <c r="B82" s="38" t="s">
        <v>80</v>
      </c>
      <c r="C82" s="63" t="str">
        <f>IFERROR(IF(AND(SUM(J11:J14)=0,MAX(D67:D70)&gt;D76),"",IF(C8="serum",CONCATENATE("The blood ",C9," concentration is ",TEXT(F74,"0.00")," grams of alcohol per 100 milliliters, as defined by NCGS 20-4.01 (1b).  The reported blood alcohol concentration is a calculated value resulting from a converted serum alcohol concentration.  The measured serum ",C9," concentration is ",TEXT(TRUNC(D72,3),"0.000")," +/- ",IF(INT(D72*D76*10000)&lt;5,"0.001",TEXT(D72*D76,"0.000"))," grams of alcohol per 100 milliliters, at a coverage probability of 99.7%.",IF(AND(B20="",E20=""),C86,CHAR(10)&amp;CHAR(10))),"")),"")</f>
        <v/>
      </c>
    </row>
    <row r="83" spans="1:9" hidden="1" x14ac:dyDescent="0.55000000000000004">
      <c r="A83" s="64"/>
      <c r="B83" s="38" t="s">
        <v>81</v>
      </c>
      <c r="C83" s="63" t="str">
        <f>IFERROR(IF(AND(SUM(J11:J14)=0,MAX(D67:D70)&gt;D76,SUM(K11:K14)=4,M30&lt;&gt;""),CONCATENATE("The ",C8," ",C9," concentration is ",TEXT(INT(M30*100)/100,"0.00")," grams of alcohol per 100 milliliters, as defined by NCGS 20-4.01 (1b)."),IF(AND(SUM(J11:J14)=0,MAX(D67:D70)&gt;D76),"",CONCATENATE("The ",C8," ",C9," concentration is ",TEXT(D74,"0.00")," grams of alcohol per 100 milliliters, as defined by NCGS 20-4.01 (1b).","  The measured ",C8," ",C9," concentration is ",TEXT(TRUNC(D72,3),"0.000")," +/- ",IF(INT(D72*D76*10000)&lt;5,"0.001",TEXT(D72*D76,"0.000"))," grams of alcohol per 100 milliliters, at a coverage probability of 99.7%.  ",IF(AND(B20="",E20=""),C86,CHAR(10)&amp;CHAR(10))))),"")</f>
        <v/>
      </c>
    </row>
    <row r="84" spans="1:9" hidden="1" x14ac:dyDescent="0.55000000000000004">
      <c r="A84" s="64"/>
      <c r="B84" s="38" t="s">
        <v>83</v>
      </c>
      <c r="C84" s="63" t="str">
        <f>CONCATENATE("Analysis confirmed the presence of the following substance: ",B20,".  ",CHAR(10),CHAR(10))</f>
        <v xml:space="preserve">Analysis confirmed the presence of the following substance: .  
</v>
      </c>
    </row>
    <row r="85" spans="1:9" hidden="1" x14ac:dyDescent="0.55000000000000004">
      <c r="A85" s="64"/>
      <c r="B85" s="67" t="s">
        <v>84</v>
      </c>
      <c r="C85" s="54" t="str">
        <f>CONCATENATE("Analysis did not confirm the presence of the following: ",E20,".  ",CHAR(10),CHAR(10))</f>
        <v xml:space="preserve">Analysis did not confirm the presence of the following: .  
</v>
      </c>
    </row>
    <row r="86" spans="1:9" hidden="1" x14ac:dyDescent="0.55000000000000004">
      <c r="A86" s="64"/>
      <c r="B86" s="78" t="s">
        <v>90</v>
      </c>
      <c r="C86" s="101" t="s">
        <v>111</v>
      </c>
    </row>
    <row r="87" spans="1:9" hidden="1" x14ac:dyDescent="0.55000000000000004"/>
    <row r="88" spans="1:9" hidden="1" x14ac:dyDescent="0.55000000000000004"/>
    <row r="89" spans="1:9" hidden="1" x14ac:dyDescent="0.55000000000000004">
      <c r="B89" s="38" t="s">
        <v>100</v>
      </c>
      <c r="E89" s="90"/>
    </row>
    <row r="90" spans="1:9" hidden="1" x14ac:dyDescent="0.55000000000000004">
      <c r="B90" s="159" t="str">
        <f>CONCATENATE(IF(AND(C8&lt;&gt;"serum",C9="acetone"),"- "&amp;C80,""),IF(OR(C17="x",AND(C9&lt;&gt;"acetone",SUM(J11:J14)&gt;0)),"- "&amp;C81,""),IF(AND(SUM(K11:K14)&gt;1,C8&lt;&gt;"serum",C9&lt;&gt;"acetone",C17&lt;&gt;"x",SUM(J11:J14)=0),"- "&amp;C83,""),IF(AND(C8="serum",C17&lt;&gt;"x",SUM(J11:J14)=0),"- "&amp;C82,""),IF(B20&lt;&gt;"","- "&amp;C84,""),IF(E20&lt;&gt;"","- "&amp;C85,""),IF(OR(B20&lt;&gt;"",E20&lt;&gt;"",AND(C9="acetone",C8&lt;&gt;"serum")),C86,""))</f>
        <v/>
      </c>
      <c r="C90" s="160"/>
      <c r="D90" s="160"/>
      <c r="E90" s="160"/>
      <c r="F90" s="160"/>
      <c r="G90" s="160"/>
      <c r="H90" s="160"/>
      <c r="I90" s="161"/>
    </row>
    <row r="91" spans="1:9" hidden="1" x14ac:dyDescent="0.55000000000000004">
      <c r="B91" s="162"/>
      <c r="C91" s="163"/>
      <c r="D91" s="163"/>
      <c r="E91" s="163"/>
      <c r="F91" s="163"/>
      <c r="G91" s="163"/>
      <c r="H91" s="163"/>
      <c r="I91" s="164"/>
    </row>
    <row r="92" spans="1:9" hidden="1" x14ac:dyDescent="0.55000000000000004">
      <c r="B92" s="162"/>
      <c r="C92" s="163"/>
      <c r="D92" s="163"/>
      <c r="E92" s="163"/>
      <c r="F92" s="163"/>
      <c r="G92" s="163"/>
      <c r="H92" s="163"/>
      <c r="I92" s="164"/>
    </row>
    <row r="93" spans="1:9" hidden="1" x14ac:dyDescent="0.55000000000000004">
      <c r="B93" s="162"/>
      <c r="C93" s="163"/>
      <c r="D93" s="163"/>
      <c r="E93" s="163"/>
      <c r="F93" s="163"/>
      <c r="G93" s="163"/>
      <c r="H93" s="163"/>
      <c r="I93" s="164"/>
    </row>
    <row r="94" spans="1:9" hidden="1" x14ac:dyDescent="0.55000000000000004">
      <c r="B94" s="162"/>
      <c r="C94" s="163"/>
      <c r="D94" s="163"/>
      <c r="E94" s="163"/>
      <c r="F94" s="163"/>
      <c r="G94" s="163"/>
      <c r="H94" s="163"/>
      <c r="I94" s="164"/>
    </row>
    <row r="95" spans="1:9" hidden="1" x14ac:dyDescent="0.55000000000000004">
      <c r="B95" s="162"/>
      <c r="C95" s="163"/>
      <c r="D95" s="163"/>
      <c r="E95" s="163"/>
      <c r="F95" s="163"/>
      <c r="G95" s="163"/>
      <c r="H95" s="163"/>
      <c r="I95" s="164"/>
    </row>
    <row r="96" spans="1:9" hidden="1" x14ac:dyDescent="0.55000000000000004">
      <c r="B96" s="162"/>
      <c r="C96" s="163"/>
      <c r="D96" s="163"/>
      <c r="E96" s="163"/>
      <c r="F96" s="163"/>
      <c r="G96" s="163"/>
      <c r="H96" s="163"/>
      <c r="I96" s="164"/>
    </row>
    <row r="97" spans="2:9" hidden="1" x14ac:dyDescent="0.55000000000000004">
      <c r="B97" s="162"/>
      <c r="C97" s="163"/>
      <c r="D97" s="163"/>
      <c r="E97" s="163"/>
      <c r="F97" s="163"/>
      <c r="G97" s="163"/>
      <c r="H97" s="163"/>
      <c r="I97" s="164"/>
    </row>
    <row r="98" spans="2:9" hidden="1" x14ac:dyDescent="0.55000000000000004">
      <c r="B98" s="162"/>
      <c r="C98" s="163"/>
      <c r="D98" s="163"/>
      <c r="E98" s="163"/>
      <c r="F98" s="163"/>
      <c r="G98" s="163"/>
      <c r="H98" s="163"/>
      <c r="I98" s="164"/>
    </row>
    <row r="99" spans="2:9" hidden="1" x14ac:dyDescent="0.55000000000000004">
      <c r="B99" s="165"/>
      <c r="C99" s="166"/>
      <c r="D99" s="166"/>
      <c r="E99" s="166"/>
      <c r="F99" s="166"/>
      <c r="G99" s="166"/>
      <c r="H99" s="166"/>
      <c r="I99" s="167"/>
    </row>
    <row r="100" spans="2:9" hidden="1" x14ac:dyDescent="0.55000000000000004"/>
  </sheetData>
  <sheetProtection algorithmName="SHA-512" hashValue="OFbwOpsme8eCV76nBzzNoFUNY1riTKlHJLHQPKHhY+SmpaAMms7MTVWYQCUTv44zlLgZytq6AGKbouCnXpE/ag==" saltValue="exP0ivqx+iBEPjEwFNuM9Q==" spinCount="100000" sheet="1" objects="1" scenarios="1"/>
  <mergeCells count="29">
    <mergeCell ref="B1:F1"/>
    <mergeCell ref="E4:F4"/>
    <mergeCell ref="E5:F5"/>
    <mergeCell ref="N7:P7"/>
    <mergeCell ref="F8:F16"/>
    <mergeCell ref="G8:I8"/>
    <mergeCell ref="N8:P8"/>
    <mergeCell ref="G9:I9"/>
    <mergeCell ref="G10:I10"/>
    <mergeCell ref="G11:I11"/>
    <mergeCell ref="B27:I27"/>
    <mergeCell ref="P11:P22"/>
    <mergeCell ref="G12:I12"/>
    <mergeCell ref="G13:I13"/>
    <mergeCell ref="G14:I14"/>
    <mergeCell ref="G15:I15"/>
    <mergeCell ref="G16:I16"/>
    <mergeCell ref="E19:H19"/>
    <mergeCell ref="B20:C20"/>
    <mergeCell ref="E20:H20"/>
    <mergeCell ref="B23:I24"/>
    <mergeCell ref="N23:P23"/>
    <mergeCell ref="O25:P26"/>
    <mergeCell ref="N28:P28"/>
    <mergeCell ref="B30:I38"/>
    <mergeCell ref="B41:I55"/>
    <mergeCell ref="C76:C77"/>
    <mergeCell ref="B90:I99"/>
    <mergeCell ref="N30:P31"/>
  </mergeCells>
  <conditionalFormatting sqref="C67:C70">
    <cfRule type="expression" dxfId="629" priority="9">
      <formula>ABS(C11-$D$72)&gt;$D$77</formula>
    </cfRule>
  </conditionalFormatting>
  <conditionalFormatting sqref="B26">
    <cfRule type="expression" dxfId="628" priority="10">
      <formula>B27=""</formula>
    </cfRule>
  </conditionalFormatting>
  <conditionalFormatting sqref="B4">
    <cfRule type="expression" dxfId="627" priority="8">
      <formula>$B$5=""</formula>
    </cfRule>
  </conditionalFormatting>
  <conditionalFormatting sqref="C4">
    <cfRule type="expression" dxfId="626" priority="7">
      <formula>$C$5=""</formula>
    </cfRule>
  </conditionalFormatting>
  <conditionalFormatting sqref="E4:F4">
    <cfRule type="expression" dxfId="625" priority="6">
      <formula>$E$5=""</formula>
    </cfRule>
  </conditionalFormatting>
  <conditionalFormatting sqref="H4">
    <cfRule type="expression" dxfId="624" priority="5">
      <formula>$H$5=""</formula>
    </cfRule>
  </conditionalFormatting>
  <conditionalFormatting sqref="C8">
    <cfRule type="expression" dxfId="623" priority="4">
      <formula>$C$8&lt;&gt;"blood"</formula>
    </cfRule>
  </conditionalFormatting>
  <conditionalFormatting sqref="C9">
    <cfRule type="expression" dxfId="622" priority="3">
      <formula>$C$9&lt;&gt;"ethanol"</formula>
    </cfRule>
  </conditionalFormatting>
  <conditionalFormatting sqref="M30">
    <cfRule type="expression" dxfId="621" priority="1">
      <formula>N30&lt;&gt;""</formula>
    </cfRule>
  </conditionalFormatting>
  <conditionalFormatting sqref="G9:G12">
    <cfRule type="expression" dxfId="620" priority="40">
      <formula>AND(SUM(J$11:J$14)=0,D67&gt;$D$76)</formula>
    </cfRule>
  </conditionalFormatting>
  <dataValidations count="8">
    <dataValidation type="list" errorStyle="warning" allowBlank="1" showErrorMessage="1" errorTitle="Custom entry" error="You have customized this field." sqref="B27:I27" xr:uid="{00000000-0002-0000-0300-000000000000}">
      <formula1>dispositions</formula1>
    </dataValidation>
    <dataValidation type="textLength" errorStyle="warning" operator="equal" allowBlank="1" showInputMessage="1" showErrorMessage="1" errorTitle="Case Number Length Error?" error="The length of the case number should be 10 characters." sqref="B5" xr:uid="{00000000-0002-0000-0300-000001000000}">
      <formula1>10</formula1>
    </dataValidation>
    <dataValidation type="list" errorStyle="warning" allowBlank="1" showInputMessage="1" showErrorMessage="1" errorTitle="Custom Entry" error="You have entered a selection not in the drop-down list.  " sqref="E20" xr:uid="{00000000-0002-0000-0300-000002000000}">
      <formula1>othervolid</formula1>
    </dataValidation>
    <dataValidation type="list" errorStyle="warning" allowBlank="1" showErrorMessage="1" errorTitle="Custom entry" error="You have customized this field." sqref="B23:I24" xr:uid="{00000000-0002-0000-0300-000003000000}">
      <formula1>statements</formula1>
    </dataValidation>
    <dataValidation type="list" allowBlank="1" showInputMessage="1" showErrorMessage="1" sqref="C8" xr:uid="{00000000-0002-0000-0300-000004000000}">
      <formula1>matrix_list</formula1>
    </dataValidation>
    <dataValidation type="list" errorStyle="warning" allowBlank="1" showInputMessage="1" showErrorMessage="1" errorTitle="Custom Entry" error="You have entered a name not in the drop-down list." sqref="H5" xr:uid="{00000000-0002-0000-0300-000005000000}">
      <formula1>analyst_list</formula1>
    </dataValidation>
    <dataValidation type="list" errorStyle="warning" allowBlank="1" showInputMessage="1" showErrorMessage="1" errorTitle="custom entry" error="You have entered a selection not in the drop-down list.  " sqref="B20:C20" xr:uid="{00000000-0002-0000-0300-000006000000}">
      <formula1>othervolid</formula1>
    </dataValidation>
    <dataValidation type="list" allowBlank="1" showInputMessage="1" showErrorMessage="1" sqref="C17" xr:uid="{00000000-0002-0000-0300-000007000000}">
      <formula1>applies</formula1>
    </dataValidation>
  </dataValidations>
  <pageMargins left="0.7" right="0.7" top="0.75" bottom="0.75" header="0.3" footer="0.3"/>
  <pageSetup scale="68" orientation="portrait" horizontalDpi="300" verticalDpi="300" r:id="rId1"/>
  <ignoredErrors>
    <ignoredError sqref="E5 H5 B5:C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2" r:id="rId4" name="Button 6">
              <controlPr defaultSize="0" print="0" autoFill="0" autoPict="0" macro="[0]!ThisWorkbook.GeneratePDF">
                <anchor moveWithCells="1">
                  <from>
                    <xdr:col>8</xdr:col>
                    <xdr:colOff>1123950</xdr:colOff>
                    <xdr:row>3</xdr:row>
                    <xdr:rowOff>11430</xdr:rowOff>
                  </from>
                  <to>
                    <xdr:col>11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8000000}">
          <x14:formula1>
            <xm:f>Ranges!$G$9:$G$12</xm:f>
          </x14:formula1>
          <xm:sqref>C9</xm:sqref>
        </x14:dataValidation>
        <x14:dataValidation type="date" errorStyle="information" operator="lessThan" allowBlank="1" showErrorMessage="1" errorTitle="Uncertainty Update Due" error="The uncertainty values used in this form are due to be updated.  Please ensure you are using the most recent form." xr:uid="{00000000-0002-0000-0300-000009000000}">
          <x14:formula1>
            <xm:f>Ranges!G14+Ranges!G16</xm:f>
          </x14:formula1>
          <xm:sqref>E5</xm:sqref>
        </x14:dataValidation>
      </x14:dataValidation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1">
    <pageSetUpPr fitToPage="1"/>
  </sheetPr>
  <dimension ref="A1:Q100"/>
  <sheetViews>
    <sheetView showGridLines="0" zoomScaleNormal="100" workbookViewId="0">
      <selection activeCell="C11" sqref="C11"/>
    </sheetView>
  </sheetViews>
  <sheetFormatPr defaultColWidth="9.15625" defaultRowHeight="14.4" x14ac:dyDescent="0.55000000000000004"/>
  <cols>
    <col min="1" max="1" width="1.83984375" style="38" customWidth="1"/>
    <col min="2" max="2" width="20.83984375" style="38" customWidth="1"/>
    <col min="3" max="3" width="12" style="38" bestFit="1" customWidth="1"/>
    <col min="4" max="4" width="11" style="38" customWidth="1"/>
    <col min="5" max="5" width="9.578125" style="38" customWidth="1"/>
    <col min="6" max="6" width="7.15625" style="38" customWidth="1"/>
    <col min="7" max="7" width="7.68359375" style="38" customWidth="1"/>
    <col min="8" max="8" width="25.68359375" style="38" customWidth="1"/>
    <col min="9" max="9" width="38.578125" style="38" customWidth="1"/>
    <col min="10" max="10" width="15.83984375" style="38" hidden="1" customWidth="1"/>
    <col min="11" max="11" width="22.41796875" style="38" hidden="1" customWidth="1"/>
    <col min="12" max="12" width="5" style="38" customWidth="1"/>
    <col min="13" max="13" width="7.41796875" style="38" customWidth="1"/>
    <col min="14" max="14" width="2.26171875" style="38" customWidth="1"/>
    <col min="15" max="15" width="2" style="38" customWidth="1"/>
    <col min="16" max="16" width="88.15625" style="38" customWidth="1"/>
    <col min="17" max="16384" width="9.15625" style="38"/>
  </cols>
  <sheetData>
    <row r="1" spans="2:17" ht="15" customHeight="1" x14ac:dyDescent="0.55000000000000004">
      <c r="B1" s="132" t="str">
        <f>'1'!B1</f>
        <v>Body Fluid Alcohol Concentration and Volatiles Reporting Form</v>
      </c>
      <c r="C1" s="133"/>
      <c r="D1" s="133"/>
      <c r="E1" s="133"/>
      <c r="F1" s="133"/>
      <c r="G1" s="79"/>
      <c r="H1" s="79"/>
      <c r="I1" s="93" t="str">
        <f>'1'!I1</f>
        <v>Version 2</v>
      </c>
      <c r="J1" s="44" t="s">
        <v>40</v>
      </c>
      <c r="K1" s="44" t="s">
        <v>40</v>
      </c>
      <c r="L1" s="44"/>
    </row>
    <row r="2" spans="2:17" ht="15" customHeight="1" x14ac:dyDescent="0.55000000000000004">
      <c r="B2" s="80" t="str">
        <f>'1'!B2</f>
        <v>NCSCL - Toxicology Section</v>
      </c>
      <c r="C2" s="11"/>
      <c r="D2" s="11"/>
      <c r="E2" s="11"/>
      <c r="F2" s="11"/>
      <c r="G2" s="11"/>
      <c r="H2" s="11"/>
      <c r="I2" s="94" t="str">
        <f>'1'!I2</f>
        <v>Effective Date: 11/14/2019</v>
      </c>
      <c r="J2" s="44"/>
      <c r="K2" s="44"/>
      <c r="L2" s="44"/>
      <c r="N2" s="100"/>
    </row>
    <row r="3" spans="2:17" ht="15" customHeight="1" x14ac:dyDescent="0.55000000000000004">
      <c r="D3" s="41"/>
      <c r="O3" s="95" t="s">
        <v>88</v>
      </c>
    </row>
    <row r="4" spans="2:17" ht="15" customHeight="1" x14ac:dyDescent="0.55000000000000004">
      <c r="B4" s="124" t="s">
        <v>37</v>
      </c>
      <c r="C4" s="124" t="s">
        <v>38</v>
      </c>
      <c r="E4" s="138" t="s">
        <v>94</v>
      </c>
      <c r="F4" s="138"/>
      <c r="H4" s="118" t="s">
        <v>44</v>
      </c>
      <c r="J4" s="92"/>
      <c r="O4" s="95"/>
      <c r="P4" s="110" t="s">
        <v>113</v>
      </c>
    </row>
    <row r="5" spans="2:17" ht="15" customHeight="1" x14ac:dyDescent="0.55000000000000004">
      <c r="B5" s="120" t="str">
        <f>IF('Sample list'!B44="","",'Sample list'!B44)</f>
        <v/>
      </c>
      <c r="C5" s="120" t="str">
        <f>IF('Sample list'!C44="","",'Sample list'!C44)</f>
        <v/>
      </c>
      <c r="E5" s="136" t="str">
        <f>IF('1'!E5="","",'1'!E5)</f>
        <v/>
      </c>
      <c r="F5" s="137"/>
      <c r="H5" s="83" t="str">
        <f>IF('1'!H5="","",'1'!H5)</f>
        <v/>
      </c>
      <c r="O5" s="38" t="s">
        <v>88</v>
      </c>
      <c r="P5" s="37" t="str">
        <f>B41</f>
        <v/>
      </c>
    </row>
    <row r="6" spans="2:17" ht="15" customHeight="1" x14ac:dyDescent="0.55000000000000004"/>
    <row r="7" spans="2:17" ht="15" customHeight="1" thickBot="1" x14ac:dyDescent="0.6">
      <c r="N7" s="135" t="s">
        <v>96</v>
      </c>
      <c r="O7" s="135"/>
      <c r="P7" s="135"/>
    </row>
    <row r="8" spans="2:17" ht="15" customHeight="1" x14ac:dyDescent="0.55000000000000004">
      <c r="B8" s="71" t="s">
        <v>92</v>
      </c>
      <c r="C8" s="81" t="s">
        <v>71</v>
      </c>
      <c r="F8" s="141" t="s">
        <v>86</v>
      </c>
      <c r="G8" s="139" t="str">
        <f>CONCATENATE("The measured ",C9," values are:")</f>
        <v>The measured ethanol values are:</v>
      </c>
      <c r="H8" s="140"/>
      <c r="I8" s="140"/>
      <c r="M8" s="64"/>
      <c r="N8" s="134" t="s">
        <v>97</v>
      </c>
      <c r="O8" s="134"/>
      <c r="P8" s="134"/>
      <c r="Q8" s="40"/>
    </row>
    <row r="9" spans="2:17" ht="15" customHeight="1" x14ac:dyDescent="0.55000000000000004">
      <c r="B9" s="72" t="s">
        <v>93</v>
      </c>
      <c r="C9" s="82" t="s">
        <v>5</v>
      </c>
      <c r="F9" s="141"/>
      <c r="G9" s="142" t="str">
        <f>IF(C11="","",IF(C11=0,"0.0000  g/dl",CONCATENATE(TEXT(C11,"0.0000"),"  g/dl",IF(AND(SUM(J$11:J$14)=0,D67&gt;$D$76),CONCATENATE("  (&gt;",$D$76*100,"% deviation from the average)"),""),IF(C11*10000-INT(C11*10000)&gt;0.0001,"    (THIS VALUE CONTAINS MORE DECIMAL PLACES THAN DISPLAYED)",""))))</f>
        <v/>
      </c>
      <c r="H9" s="143"/>
      <c r="I9" s="143"/>
      <c r="M9" s="64"/>
      <c r="N9" s="105"/>
      <c r="O9" s="89"/>
      <c r="P9" s="106"/>
      <c r="Q9" s="40"/>
    </row>
    <row r="10" spans="2:17" ht="15" customHeight="1" x14ac:dyDescent="0.55000000000000004">
      <c r="B10" s="72"/>
      <c r="C10" s="73"/>
      <c r="D10" s="69"/>
      <c r="F10" s="141"/>
      <c r="G10" s="142" t="str">
        <f>IF(C12="","",IF(C12=0,"0.0000  g/dl",CONCATENATE(TEXT(C12,"0.0000"),"  g/dl",IF(AND(SUM(J$11:J$14)=0,D68&gt;$D$76),CONCATENATE("  (&gt;",$D$76*100,"% deviation from the average)"),""),IF(C12*10000-INT(C12*10000)&gt;0.0001,"    (THIS VALUE CONTAINS MORE DECIMAL PLACES THAN DISPLAYED)",""))))</f>
        <v/>
      </c>
      <c r="H10" s="143"/>
      <c r="I10" s="143"/>
      <c r="J10" s="38" t="s">
        <v>39</v>
      </c>
      <c r="K10" s="43" t="s">
        <v>75</v>
      </c>
      <c r="L10" s="43"/>
      <c r="M10" s="64"/>
      <c r="N10" s="7"/>
      <c r="O10" s="89" t="str">
        <f>"Item "&amp;C5&amp;":"</f>
        <v>Item :</v>
      </c>
      <c r="P10" s="89"/>
      <c r="Q10" s="40"/>
    </row>
    <row r="11" spans="2:17" ht="15" customHeight="1" x14ac:dyDescent="0.55000000000000004">
      <c r="B11" s="74" t="s">
        <v>74</v>
      </c>
      <c r="C11" s="84"/>
      <c r="D11" s="2" t="str">
        <f>IF(LEN(C11)&gt;6,"re-enter",IF(C11&gt;0.5,"HI cal",""))</f>
        <v/>
      </c>
      <c r="F11" s="141"/>
      <c r="G11" s="142" t="str">
        <f>IF(C13="","",IF(C13=0,"0.0000  g/dl",CONCATENATE(TEXT(C13,"0.0000"),"  g/dl",IF(AND(SUM(J$11:J$14)=0,D69&gt;$D$76),CONCATENATE("  (&gt;",$D$76*100,"% deviation from the average)"),""),IF(C13*10000-INT(C13*10000)&gt;0.0001,"    (THIS VALUE CONTAINS MORE DECIMAL PLACES THAN DISPLAYED)",""))))</f>
        <v/>
      </c>
      <c r="H11" s="143"/>
      <c r="I11" s="143"/>
      <c r="J11" s="54">
        <f>IF(C11="",0,IF(C11&lt;0.01,1,0))</f>
        <v>0</v>
      </c>
      <c r="K11" s="43">
        <f>IF(C11&lt;&gt;"",1,0)</f>
        <v>0</v>
      </c>
      <c r="L11" s="43"/>
      <c r="M11" s="64"/>
      <c r="N11" s="88"/>
      <c r="O11" s="91"/>
      <c r="P11" s="151" t="str">
        <f>CONCATENATE(IF(B90="","",B90&amp;CHAR(10)&amp;CHAR(10)),IF(B23="","","- "&amp;B23))</f>
        <v/>
      </c>
      <c r="Q11" s="40"/>
    </row>
    <row r="12" spans="2:17" ht="15" customHeight="1" x14ac:dyDescent="0.55000000000000004">
      <c r="B12" s="72"/>
      <c r="C12" s="84"/>
      <c r="D12" s="2" t="str">
        <f>IF(LEN(C12)&gt;6,"re-enter",IF(C12&gt;0.5,"HI cal",""))</f>
        <v/>
      </c>
      <c r="F12" s="141"/>
      <c r="G12" s="142" t="str">
        <f>IF(C14="","",IF(C14=0,"0.0000  g/dl",CONCATENATE(TEXT(C14,"0.0000"),"  g/dl",IF(AND(SUM(J$11:J$14)=0,D70&gt;$D$76),CONCATENATE("  (&gt;",$D$76*100,"% deviation from the average)"),""),IF(C14*10000-INT(C14*10000)&gt;0.0001,"    (THIS VALUE CONTAINS MORE DECIMAL PLACES THAN DISPLAYED)",""))))</f>
        <v/>
      </c>
      <c r="H12" s="143"/>
      <c r="I12" s="143"/>
      <c r="J12" s="54">
        <f>IF(C12="",0,IF(C12&lt;0.01,1,0))</f>
        <v>0</v>
      </c>
      <c r="K12" s="43">
        <f>IF(C12&lt;&gt;"",1,0)</f>
        <v>0</v>
      </c>
      <c r="L12" s="43"/>
      <c r="M12" s="64"/>
      <c r="N12" s="88"/>
      <c r="O12" s="88"/>
      <c r="P12" s="151"/>
      <c r="Q12" s="40"/>
    </row>
    <row r="13" spans="2:17" ht="15" customHeight="1" x14ac:dyDescent="0.55000000000000004">
      <c r="B13" s="72"/>
      <c r="C13" s="84"/>
      <c r="D13" s="2" t="str">
        <f>IF(LEN(C13)&gt;6,"re-enter",IF(C13&gt;0.5,"HI cal",""))</f>
        <v/>
      </c>
      <c r="F13" s="141"/>
      <c r="G13" s="139" t="str">
        <f>IF(MIN(C11:C14)&lt;0.01,"",CONCATENATE("The average of the four values is  ",TEXT(D72,"0.000000")," g/dl."))</f>
        <v/>
      </c>
      <c r="H13" s="140"/>
      <c r="I13" s="140"/>
      <c r="J13" s="54">
        <f>IF(C13="",0,IF(C13&lt;0.01,1,0))</f>
        <v>0</v>
      </c>
      <c r="K13" s="43">
        <f>IF(C13&lt;&gt;"",1,0)</f>
        <v>0</v>
      </c>
      <c r="L13" s="43"/>
      <c r="M13" s="64"/>
      <c r="N13" s="88"/>
      <c r="O13" s="88"/>
      <c r="P13" s="151"/>
      <c r="Q13" s="40"/>
    </row>
    <row r="14" spans="2:17" ht="15" customHeight="1" thickBot="1" x14ac:dyDescent="0.6">
      <c r="B14" s="75"/>
      <c r="C14" s="85"/>
      <c r="D14" s="2" t="str">
        <f>IF(LEN(C14)&gt;6,"re-enter",IF(C14&gt;0.5,"HI cal",""))</f>
        <v/>
      </c>
      <c r="F14" s="141"/>
      <c r="G14" s="144" t="str">
        <f>IF(MIN(C11:C14)&lt;0.01,"",CONCATENATE("The ",D76*100,"% uncertainty is +/- ", TEXT(D77,"0.0000000"), " g/dl, at a 99.73 % level of confidence (k=3)."))</f>
        <v/>
      </c>
      <c r="H14" s="145"/>
      <c r="I14" s="145"/>
      <c r="J14" s="54">
        <f>IF(C14="",0,IF(C14&lt;0.01,1,0))</f>
        <v>0</v>
      </c>
      <c r="K14" s="43">
        <f>IF(C14&lt;&gt;"",1,0)</f>
        <v>0</v>
      </c>
      <c r="L14" s="43"/>
      <c r="M14" s="64"/>
      <c r="N14" s="88"/>
      <c r="O14" s="88"/>
      <c r="P14" s="151"/>
      <c r="Q14" s="40"/>
    </row>
    <row r="15" spans="2:17" x14ac:dyDescent="0.55000000000000004">
      <c r="B15" s="117"/>
      <c r="F15" s="141"/>
      <c r="G15" s="146" t="str">
        <f>IF(OR(MIN(C11:C14)&lt;0.01,SUM(K11:K14)&lt;&gt;4),"",IF(AND(MAX(D67:D70)&gt;D76,M30=""),"",IF(AND(MAX(D67:D70)&gt;D76,M30&lt;&gt;""),"The lowest value was used for reporting.",CONCATENATE("The ",IF(C8="serum","serum converted, ",""),"truncated average for reporting is ",IF(C8="serum",TEXT(F74,"0.00"),TEXT(D74,"0.00")),"  g/dl."))))</f>
        <v/>
      </c>
      <c r="H15" s="147"/>
      <c r="I15" s="147"/>
      <c r="J15" s="54"/>
      <c r="M15" s="64"/>
      <c r="N15" s="88"/>
      <c r="O15" s="91"/>
      <c r="P15" s="151"/>
      <c r="Q15" s="40"/>
    </row>
    <row r="16" spans="2:17" x14ac:dyDescent="0.55000000000000004">
      <c r="B16" s="117"/>
      <c r="C16" s="70" t="str">
        <f>IF(AND(C9&lt;&gt;"acetone",C17="x",SUM(K11:K14)&gt;0,SUM(J11:J14)=0),"'No alcohol' selected below conflicts with entered results!","")</f>
        <v/>
      </c>
      <c r="F16" s="141"/>
      <c r="G16" s="144" t="str">
        <f>IF(C8="serum",CONCATENATE("The serum to whole blood conversion calculation is:  ",TEXT(D72,"0.000000")," g/dl / 1.18 = ",TEXT(F72,"0.000000")," g/dl."),"")</f>
        <v/>
      </c>
      <c r="H16" s="145"/>
      <c r="I16" s="145"/>
      <c r="J16" s="54"/>
      <c r="M16" s="64"/>
      <c r="N16" s="88"/>
      <c r="O16" s="7"/>
      <c r="P16" s="151"/>
      <c r="Q16" s="40"/>
    </row>
    <row r="17" spans="2:17" x14ac:dyDescent="0.55000000000000004">
      <c r="B17" s="68" t="s">
        <v>42</v>
      </c>
      <c r="C17" s="86"/>
      <c r="D17" s="60" t="s">
        <v>43</v>
      </c>
      <c r="F17" s="98"/>
      <c r="M17" s="64"/>
      <c r="N17" s="7"/>
      <c r="O17" s="7"/>
      <c r="P17" s="151"/>
      <c r="Q17" s="40"/>
    </row>
    <row r="18" spans="2:17" x14ac:dyDescent="0.55000000000000004">
      <c r="M18" s="64"/>
      <c r="N18" s="7"/>
      <c r="O18" s="123"/>
      <c r="P18" s="151"/>
      <c r="Q18" s="40"/>
    </row>
    <row r="19" spans="2:17" x14ac:dyDescent="0.55000000000000004">
      <c r="B19" s="59" t="s">
        <v>85</v>
      </c>
      <c r="C19" s="38" t="str">
        <f>IFERROR(IF(B20="","",IF(VLOOKUP(B20,othervolid,1)=B20,"","+")),"+")</f>
        <v/>
      </c>
      <c r="E19" s="148" t="s">
        <v>82</v>
      </c>
      <c r="F19" s="148"/>
      <c r="G19" s="148"/>
      <c r="H19" s="148"/>
      <c r="I19" s="38" t="str">
        <f>IFERROR(IF(E20="","",IF(VLOOKUP(E20,othervolid,1)=E20,"","+")),"+")</f>
        <v/>
      </c>
      <c r="M19" s="64"/>
      <c r="N19" s="7"/>
      <c r="O19" s="7"/>
      <c r="P19" s="151"/>
      <c r="Q19" s="40"/>
    </row>
    <row r="20" spans="2:17" ht="15" customHeight="1" x14ac:dyDescent="0.55000000000000004">
      <c r="B20" s="158"/>
      <c r="C20" s="158"/>
      <c r="E20" s="171"/>
      <c r="F20" s="172"/>
      <c r="G20" s="172"/>
      <c r="H20" s="173"/>
      <c r="M20" s="64"/>
      <c r="N20" s="88"/>
      <c r="O20" s="7"/>
      <c r="P20" s="151"/>
      <c r="Q20" s="40"/>
    </row>
    <row r="21" spans="2:17" x14ac:dyDescent="0.55000000000000004">
      <c r="D21" s="99" t="str">
        <f>IF(AND(B20=E20,B20&lt;&gt;""),"The two entries above conflict with eachother!","")</f>
        <v/>
      </c>
      <c r="M21" s="64"/>
      <c r="N21" s="88"/>
      <c r="O21" s="7"/>
      <c r="P21" s="151"/>
      <c r="Q21" s="40"/>
    </row>
    <row r="22" spans="2:17" ht="15" customHeight="1" x14ac:dyDescent="0.55000000000000004">
      <c r="B22" s="38" t="s">
        <v>101</v>
      </c>
      <c r="E22" s="38" t="str">
        <f>IFERROR(IF(B23="","",IF(VLOOKUP(B23,statements_alpha,1)=B23,"","+")),"+")</f>
        <v/>
      </c>
      <c r="F22" s="39"/>
      <c r="G22" s="58"/>
      <c r="H22" s="58"/>
      <c r="I22" s="58"/>
      <c r="M22" s="64"/>
      <c r="N22" s="7"/>
      <c r="O22" s="7"/>
      <c r="P22" s="151"/>
      <c r="Q22" s="40"/>
    </row>
    <row r="23" spans="2:17" ht="15" customHeight="1" x14ac:dyDescent="0.55000000000000004">
      <c r="B23" s="152"/>
      <c r="C23" s="153"/>
      <c r="D23" s="153"/>
      <c r="E23" s="153"/>
      <c r="F23" s="153"/>
      <c r="G23" s="153"/>
      <c r="H23" s="153"/>
      <c r="I23" s="154"/>
      <c r="M23" s="64"/>
      <c r="N23" s="149" t="s">
        <v>98</v>
      </c>
      <c r="O23" s="134"/>
      <c r="P23" s="150"/>
      <c r="Q23" s="40"/>
    </row>
    <row r="24" spans="2:17" x14ac:dyDescent="0.55000000000000004">
      <c r="B24" s="155"/>
      <c r="C24" s="156"/>
      <c r="D24" s="156"/>
      <c r="E24" s="156"/>
      <c r="F24" s="156"/>
      <c r="G24" s="156"/>
      <c r="H24" s="156"/>
      <c r="I24" s="157"/>
      <c r="M24" s="64"/>
      <c r="N24" s="107"/>
      <c r="O24" s="108"/>
      <c r="P24" s="109"/>
      <c r="Q24" s="40"/>
    </row>
    <row r="25" spans="2:17" x14ac:dyDescent="0.55000000000000004">
      <c r="F25" s="7"/>
      <c r="G25" s="58"/>
      <c r="H25" s="58"/>
      <c r="I25" s="58"/>
      <c r="M25" s="64"/>
      <c r="N25" s="7"/>
      <c r="O25" s="177" t="str">
        <f>IF(B27="","",RIGHT(B27,LEN(B27)-48))</f>
        <v/>
      </c>
      <c r="P25" s="177"/>
      <c r="Q25" s="40"/>
    </row>
    <row r="26" spans="2:17" ht="15" customHeight="1" x14ac:dyDescent="0.55000000000000004">
      <c r="B26" s="111" t="s">
        <v>102</v>
      </c>
      <c r="C26" s="38" t="str">
        <f>IFERROR(IF(B27="","",IF(VLOOKUP(B27,dispositions_alpha,1)=B27,"","+")),"+")</f>
        <v/>
      </c>
      <c r="M26" s="64"/>
      <c r="N26" s="7"/>
      <c r="O26" s="177"/>
      <c r="P26" s="177"/>
      <c r="Q26" s="40"/>
    </row>
    <row r="27" spans="2:17" x14ac:dyDescent="0.55000000000000004">
      <c r="B27" s="168"/>
      <c r="C27" s="169"/>
      <c r="D27" s="169"/>
      <c r="E27" s="169"/>
      <c r="F27" s="169"/>
      <c r="G27" s="169"/>
      <c r="H27" s="169"/>
      <c r="I27" s="170"/>
      <c r="M27" s="64"/>
      <c r="N27" s="7"/>
      <c r="O27" s="7"/>
      <c r="P27" s="7"/>
      <c r="Q27" s="40"/>
    </row>
    <row r="28" spans="2:17" x14ac:dyDescent="0.55000000000000004">
      <c r="M28" s="64"/>
      <c r="N28" s="176" t="s">
        <v>99</v>
      </c>
      <c r="O28" s="176"/>
      <c r="P28" s="176"/>
      <c r="Q28" s="40"/>
    </row>
    <row r="29" spans="2:17" ht="15" customHeight="1" x14ac:dyDescent="0.55000000000000004">
      <c r="B29" s="42" t="s">
        <v>28</v>
      </c>
      <c r="C29" s="102"/>
      <c r="D29" s="102"/>
      <c r="E29" s="102"/>
      <c r="F29" s="102"/>
      <c r="G29" s="102"/>
      <c r="H29" s="102"/>
      <c r="I29" s="102"/>
      <c r="N29" s="79"/>
      <c r="O29" s="79"/>
      <c r="P29" s="79"/>
    </row>
    <row r="30" spans="2:17" x14ac:dyDescent="0.55000000000000004">
      <c r="B30" s="179"/>
      <c r="C30" s="180"/>
      <c r="D30" s="180"/>
      <c r="E30" s="180"/>
      <c r="F30" s="180"/>
      <c r="G30" s="180"/>
      <c r="H30" s="180"/>
      <c r="I30" s="181"/>
      <c r="M30" s="130"/>
      <c r="N30" s="178" t="str">
        <f>IF(AND(MAX(D67:D70)&gt;D76,SUM(K11:K14)=4),"&lt;- If this is a second set of values for the case, and both sets have an unacceptable deviation from the mean, enter the lowest value in the cell to the left (gm/dL).","")</f>
        <v/>
      </c>
      <c r="O30" s="178"/>
      <c r="P30" s="178"/>
    </row>
    <row r="31" spans="2:17" ht="15" customHeight="1" x14ac:dyDescent="0.55000000000000004">
      <c r="B31" s="182"/>
      <c r="C31" s="183"/>
      <c r="D31" s="183"/>
      <c r="E31" s="183"/>
      <c r="F31" s="183"/>
      <c r="G31" s="183"/>
      <c r="H31" s="183"/>
      <c r="I31" s="184"/>
      <c r="N31" s="178"/>
      <c r="O31" s="178"/>
      <c r="P31" s="178"/>
    </row>
    <row r="32" spans="2:17" x14ac:dyDescent="0.55000000000000004">
      <c r="B32" s="182"/>
      <c r="C32" s="183"/>
      <c r="D32" s="183"/>
      <c r="E32" s="183"/>
      <c r="F32" s="183"/>
      <c r="G32" s="183"/>
      <c r="H32" s="183"/>
      <c r="I32" s="184"/>
      <c r="M32" s="5"/>
    </row>
    <row r="33" spans="2:9" x14ac:dyDescent="0.55000000000000004">
      <c r="B33" s="182"/>
      <c r="C33" s="183"/>
      <c r="D33" s="183"/>
      <c r="E33" s="183"/>
      <c r="F33" s="183"/>
      <c r="G33" s="183"/>
      <c r="H33" s="183"/>
      <c r="I33" s="184"/>
    </row>
    <row r="34" spans="2:9" x14ac:dyDescent="0.55000000000000004">
      <c r="B34" s="182"/>
      <c r="C34" s="183"/>
      <c r="D34" s="183"/>
      <c r="E34" s="183"/>
      <c r="F34" s="183"/>
      <c r="G34" s="183"/>
      <c r="H34" s="183"/>
      <c r="I34" s="184"/>
    </row>
    <row r="35" spans="2:9" x14ac:dyDescent="0.55000000000000004">
      <c r="B35" s="182"/>
      <c r="C35" s="183"/>
      <c r="D35" s="183"/>
      <c r="E35" s="183"/>
      <c r="F35" s="183"/>
      <c r="G35" s="183"/>
      <c r="H35" s="183"/>
      <c r="I35" s="184"/>
    </row>
    <row r="36" spans="2:9" x14ac:dyDescent="0.55000000000000004">
      <c r="B36" s="182"/>
      <c r="C36" s="183"/>
      <c r="D36" s="183"/>
      <c r="E36" s="183"/>
      <c r="F36" s="183"/>
      <c r="G36" s="183"/>
      <c r="H36" s="183"/>
      <c r="I36" s="184"/>
    </row>
    <row r="37" spans="2:9" x14ac:dyDescent="0.55000000000000004">
      <c r="B37" s="182"/>
      <c r="C37" s="183"/>
      <c r="D37" s="183"/>
      <c r="E37" s="183"/>
      <c r="F37" s="183"/>
      <c r="G37" s="183"/>
      <c r="H37" s="183"/>
      <c r="I37" s="184"/>
    </row>
    <row r="38" spans="2:9" x14ac:dyDescent="0.55000000000000004">
      <c r="B38" s="185"/>
      <c r="C38" s="186"/>
      <c r="D38" s="186"/>
      <c r="E38" s="186"/>
      <c r="F38" s="186"/>
      <c r="G38" s="186"/>
      <c r="H38" s="186"/>
      <c r="I38" s="187"/>
    </row>
    <row r="40" spans="2:9" x14ac:dyDescent="0.55000000000000004">
      <c r="B40" s="7" t="s">
        <v>103</v>
      </c>
    </row>
    <row r="41" spans="2:9" ht="15" customHeight="1" x14ac:dyDescent="0.55000000000000004">
      <c r="B41" s="159" t="str">
        <f>CONCATENATE(IF(B90="","",B90&amp;CHAR(10)&amp;CHAR(10)),IF(B23="","","- "&amp;B23&amp;CHAR(10)&amp;CHAR(10)))</f>
        <v/>
      </c>
      <c r="C41" s="160"/>
      <c r="D41" s="160"/>
      <c r="E41" s="160"/>
      <c r="F41" s="160"/>
      <c r="G41" s="160"/>
      <c r="H41" s="160"/>
      <c r="I41" s="161"/>
    </row>
    <row r="42" spans="2:9" x14ac:dyDescent="0.55000000000000004">
      <c r="B42" s="162"/>
      <c r="C42" s="163"/>
      <c r="D42" s="163"/>
      <c r="E42" s="163"/>
      <c r="F42" s="163"/>
      <c r="G42" s="163"/>
      <c r="H42" s="163"/>
      <c r="I42" s="164"/>
    </row>
    <row r="43" spans="2:9" x14ac:dyDescent="0.55000000000000004">
      <c r="B43" s="162"/>
      <c r="C43" s="163"/>
      <c r="D43" s="163"/>
      <c r="E43" s="163"/>
      <c r="F43" s="163"/>
      <c r="G43" s="163"/>
      <c r="H43" s="163"/>
      <c r="I43" s="164"/>
    </row>
    <row r="44" spans="2:9" x14ac:dyDescent="0.55000000000000004">
      <c r="B44" s="162"/>
      <c r="C44" s="163"/>
      <c r="D44" s="163"/>
      <c r="E44" s="163"/>
      <c r="F44" s="163"/>
      <c r="G44" s="163"/>
      <c r="H44" s="163"/>
      <c r="I44" s="164"/>
    </row>
    <row r="45" spans="2:9" x14ac:dyDescent="0.55000000000000004">
      <c r="B45" s="162"/>
      <c r="C45" s="163"/>
      <c r="D45" s="163"/>
      <c r="E45" s="163"/>
      <c r="F45" s="163"/>
      <c r="G45" s="163"/>
      <c r="H45" s="163"/>
      <c r="I45" s="164"/>
    </row>
    <row r="46" spans="2:9" x14ac:dyDescent="0.55000000000000004">
      <c r="B46" s="162"/>
      <c r="C46" s="163"/>
      <c r="D46" s="163"/>
      <c r="E46" s="163"/>
      <c r="F46" s="163"/>
      <c r="G46" s="163"/>
      <c r="H46" s="163"/>
      <c r="I46" s="164"/>
    </row>
    <row r="47" spans="2:9" x14ac:dyDescent="0.55000000000000004">
      <c r="B47" s="162"/>
      <c r="C47" s="163"/>
      <c r="D47" s="163"/>
      <c r="E47" s="163"/>
      <c r="F47" s="163"/>
      <c r="G47" s="163"/>
      <c r="H47" s="163"/>
      <c r="I47" s="164"/>
    </row>
    <row r="48" spans="2:9" x14ac:dyDescent="0.55000000000000004">
      <c r="B48" s="162"/>
      <c r="C48" s="163"/>
      <c r="D48" s="163"/>
      <c r="E48" s="163"/>
      <c r="F48" s="163"/>
      <c r="G48" s="163"/>
      <c r="H48" s="163"/>
      <c r="I48" s="164"/>
    </row>
    <row r="49" spans="2:12" x14ac:dyDescent="0.55000000000000004">
      <c r="B49" s="162"/>
      <c r="C49" s="163"/>
      <c r="D49" s="163"/>
      <c r="E49" s="163"/>
      <c r="F49" s="163"/>
      <c r="G49" s="163"/>
      <c r="H49" s="163"/>
      <c r="I49" s="164"/>
    </row>
    <row r="50" spans="2:12" x14ac:dyDescent="0.55000000000000004">
      <c r="B50" s="162"/>
      <c r="C50" s="163"/>
      <c r="D50" s="163"/>
      <c r="E50" s="163"/>
      <c r="F50" s="163"/>
      <c r="G50" s="163"/>
      <c r="H50" s="163"/>
      <c r="I50" s="164"/>
    </row>
    <row r="51" spans="2:12" x14ac:dyDescent="0.55000000000000004">
      <c r="B51" s="162"/>
      <c r="C51" s="163"/>
      <c r="D51" s="163"/>
      <c r="E51" s="163"/>
      <c r="F51" s="163"/>
      <c r="G51" s="163"/>
      <c r="H51" s="163"/>
      <c r="I51" s="164"/>
    </row>
    <row r="52" spans="2:12" x14ac:dyDescent="0.55000000000000004">
      <c r="B52" s="162"/>
      <c r="C52" s="163"/>
      <c r="D52" s="163"/>
      <c r="E52" s="163"/>
      <c r="F52" s="163"/>
      <c r="G52" s="163"/>
      <c r="H52" s="163"/>
      <c r="I52" s="164"/>
    </row>
    <row r="53" spans="2:12" x14ac:dyDescent="0.55000000000000004">
      <c r="B53" s="162"/>
      <c r="C53" s="163"/>
      <c r="D53" s="163"/>
      <c r="E53" s="163"/>
      <c r="F53" s="163"/>
      <c r="G53" s="163"/>
      <c r="H53" s="163"/>
      <c r="I53" s="164"/>
    </row>
    <row r="54" spans="2:12" x14ac:dyDescent="0.55000000000000004">
      <c r="B54" s="162"/>
      <c r="C54" s="163"/>
      <c r="D54" s="163"/>
      <c r="E54" s="163"/>
      <c r="F54" s="163"/>
      <c r="G54" s="163"/>
      <c r="H54" s="163"/>
      <c r="I54" s="164"/>
    </row>
    <row r="55" spans="2:12" x14ac:dyDescent="0.55000000000000004">
      <c r="B55" s="165"/>
      <c r="C55" s="166"/>
      <c r="D55" s="166"/>
      <c r="E55" s="166"/>
      <c r="F55" s="166"/>
      <c r="G55" s="166"/>
      <c r="H55" s="166"/>
      <c r="I55" s="167"/>
    </row>
    <row r="56" spans="2:12" x14ac:dyDescent="0.55000000000000004">
      <c r="B56" s="103"/>
      <c r="C56" s="103"/>
      <c r="D56" s="103"/>
      <c r="E56" s="103"/>
      <c r="F56" s="103"/>
      <c r="G56" s="103"/>
      <c r="H56" s="103"/>
      <c r="I56" s="103"/>
    </row>
    <row r="57" spans="2:12" x14ac:dyDescent="0.55000000000000004">
      <c r="B57" s="104" t="s">
        <v>112</v>
      </c>
      <c r="C57" s="103"/>
      <c r="D57" s="103"/>
      <c r="E57" s="103"/>
      <c r="F57" s="103"/>
      <c r="G57" s="103"/>
      <c r="H57" s="103"/>
      <c r="I57" s="103"/>
    </row>
    <row r="59" spans="2:12" x14ac:dyDescent="0.55000000000000004">
      <c r="B59" s="42" t="str">
        <f>'1'!B59</f>
        <v>Form template approved by Toxicology Technical Leader Wayne Lewallen on 11/14/2019.</v>
      </c>
    </row>
    <row r="60" spans="2:12" x14ac:dyDescent="0.55000000000000004">
      <c r="B60" s="42"/>
    </row>
    <row r="61" spans="2:12" x14ac:dyDescent="0.55000000000000004">
      <c r="B61" s="42"/>
      <c r="L61" s="119"/>
    </row>
    <row r="62" spans="2:12" x14ac:dyDescent="0.55000000000000004">
      <c r="B62" s="42"/>
      <c r="I62" s="8"/>
      <c r="L62" s="119" t="s">
        <v>118</v>
      </c>
    </row>
    <row r="63" spans="2:12" x14ac:dyDescent="0.55000000000000004">
      <c r="I63" s="131"/>
    </row>
    <row r="64" spans="2:12" x14ac:dyDescent="0.55000000000000004">
      <c r="I64" s="7"/>
    </row>
    <row r="65" spans="1:7" hidden="1" x14ac:dyDescent="0.55000000000000004">
      <c r="B65" s="44" t="s">
        <v>29</v>
      </c>
    </row>
    <row r="66" spans="1:7" hidden="1" x14ac:dyDescent="0.55000000000000004">
      <c r="B66" s="21" t="s">
        <v>41</v>
      </c>
      <c r="C66" s="46" t="s">
        <v>3</v>
      </c>
      <c r="D66" s="45"/>
    </row>
    <row r="67" spans="1:7" hidden="1" x14ac:dyDescent="0.55000000000000004">
      <c r="B67" s="47">
        <f>C11</f>
        <v>0</v>
      </c>
      <c r="C67" s="9" t="e">
        <f>ABS(C11-D$72)</f>
        <v>#DIV/0!</v>
      </c>
      <c r="D67" s="16" t="str">
        <f>IFERROR(C67/$D$72,"")</f>
        <v/>
      </c>
    </row>
    <row r="68" spans="1:7" hidden="1" x14ac:dyDescent="0.55000000000000004">
      <c r="B68" s="47">
        <f>C12</f>
        <v>0</v>
      </c>
      <c r="C68" s="10" t="e">
        <f>ABS(C12-D$72)</f>
        <v>#DIV/0!</v>
      </c>
      <c r="D68" s="16" t="str">
        <f t="shared" ref="D68:D70" si="0">IFERROR(C68/$D$72,"")</f>
        <v/>
      </c>
    </row>
    <row r="69" spans="1:7" hidden="1" x14ac:dyDescent="0.55000000000000004">
      <c r="B69" s="47">
        <f>C13</f>
        <v>0</v>
      </c>
      <c r="C69" s="10" t="e">
        <f>ABS(C13-D$72)</f>
        <v>#DIV/0!</v>
      </c>
      <c r="D69" s="16" t="str">
        <f t="shared" si="0"/>
        <v/>
      </c>
    </row>
    <row r="70" spans="1:7" hidden="1" x14ac:dyDescent="0.55000000000000004">
      <c r="B70" s="47">
        <f>C14</f>
        <v>0</v>
      </c>
      <c r="C70" s="10" t="e">
        <f>ABS(C14-D$72)</f>
        <v>#DIV/0!</v>
      </c>
      <c r="D70" s="16" t="str">
        <f t="shared" si="0"/>
        <v/>
      </c>
    </row>
    <row r="71" spans="1:7" hidden="1" x14ac:dyDescent="0.55000000000000004">
      <c r="F71" s="38" t="s">
        <v>77</v>
      </c>
    </row>
    <row r="72" spans="1:7" hidden="1" x14ac:dyDescent="0.55000000000000004">
      <c r="C72" s="38" t="s">
        <v>0</v>
      </c>
      <c r="D72" s="6" t="e">
        <f>AVERAGE(C11:C14)</f>
        <v>#DIV/0!</v>
      </c>
      <c r="E72" s="38" t="s">
        <v>10</v>
      </c>
      <c r="F72" s="37" t="e">
        <f>D72/1.18</f>
        <v>#DIV/0!</v>
      </c>
      <c r="G72" s="38" t="s">
        <v>10</v>
      </c>
    </row>
    <row r="73" spans="1:7" hidden="1" x14ac:dyDescent="0.55000000000000004">
      <c r="C73" s="55" t="s">
        <v>4</v>
      </c>
      <c r="D73" s="3" t="e">
        <f>TEXT(INT(D72*100)/100,"0.00")</f>
        <v>#DIV/0!</v>
      </c>
      <c r="E73" s="38" t="s">
        <v>10</v>
      </c>
      <c r="F73" s="3" t="e">
        <f>TEXT(INT(F72*100)/100,"0.00")</f>
        <v>#DIV/0!</v>
      </c>
      <c r="G73" s="38" t="s">
        <v>10</v>
      </c>
    </row>
    <row r="74" spans="1:7" hidden="1" x14ac:dyDescent="0.55000000000000004">
      <c r="C74" s="8" t="s">
        <v>1</v>
      </c>
      <c r="D74" s="4" t="str">
        <f>IF(MIN(C11:C14)&lt;0.01,"0.00",D73)</f>
        <v>0.00</v>
      </c>
      <c r="E74" s="38" t="s">
        <v>10</v>
      </c>
      <c r="F74" s="4" t="str">
        <f>IF(MIN(C11:C14)&lt;0.01,"0.00",F73)</f>
        <v>0.00</v>
      </c>
      <c r="G74" s="38" t="s">
        <v>10</v>
      </c>
    </row>
    <row r="75" spans="1:7" hidden="1" x14ac:dyDescent="0.55000000000000004"/>
    <row r="76" spans="1:7" hidden="1" x14ac:dyDescent="0.55000000000000004">
      <c r="C76" s="174" t="s">
        <v>2</v>
      </c>
      <c r="D76" s="56">
        <f>VLOOKUP(C9,Ranges!G9:H12,2)</f>
        <v>0.04</v>
      </c>
    </row>
    <row r="77" spans="1:7" hidden="1" x14ac:dyDescent="0.55000000000000004">
      <c r="B77" s="58"/>
      <c r="C77" s="175"/>
      <c r="D77" s="57" t="e">
        <f>D76*D72</f>
        <v>#DIV/0!</v>
      </c>
      <c r="F77" s="1"/>
    </row>
    <row r="78" spans="1:7" hidden="1" x14ac:dyDescent="0.55000000000000004">
      <c r="B78" s="58"/>
      <c r="C78" s="65"/>
      <c r="D78" s="66"/>
      <c r="F78" s="1"/>
    </row>
    <row r="79" spans="1:7" hidden="1" x14ac:dyDescent="0.55000000000000004">
      <c r="B79" s="11" t="s">
        <v>76</v>
      </c>
      <c r="C79" s="11"/>
    </row>
    <row r="80" spans="1:7" hidden="1" x14ac:dyDescent="0.55000000000000004">
      <c r="A80" s="64"/>
      <c r="B80" s="38" t="s">
        <v>78</v>
      </c>
      <c r="C80" s="63" t="str">
        <f>IF(OR(SUM(J11:J14)&gt;0,MAX(D67:D70)&gt;D76,C8="serum"),"",IF(D74="0.00","",CONCATENATE("The measured ",C8," acetone concentration is ",TEXT(TRUNC(D72,3),"0.000")," +/- ",IF(INT(D72*D76*10000)&lt;5,"0.001",TEXT(D72*D76,"0.000"))," grams per 100 milliliters, at a coverage probability of 99.7%.  ",CHAR(10),CHAR(10))))</f>
        <v/>
      </c>
    </row>
    <row r="81" spans="1:9" hidden="1" x14ac:dyDescent="0.55000000000000004">
      <c r="A81" s="64"/>
      <c r="B81" s="38" t="s">
        <v>79</v>
      </c>
      <c r="C81" s="63" t="str">
        <f>CONCATENATE("The ",C8," alcohol concentration is 0.00 grams of alcohol per 100 milliliters, as defined by NCGS 20-4.01 (1b).  ",IF(AND(B20="",E20="",C9&lt;&gt;"acetone"),C86,CHAR(10)&amp;CHAR(10)))</f>
        <v>The blood alcohol concentration is 0.00 grams of alcohol per 100 milliliters, as defined by NCGS 20-4.01 (1b).    (Analysis performed using HS-GC.)</v>
      </c>
    </row>
    <row r="82" spans="1:9" hidden="1" x14ac:dyDescent="0.55000000000000004">
      <c r="A82" s="64"/>
      <c r="B82" s="38" t="s">
        <v>80</v>
      </c>
      <c r="C82" s="63" t="str">
        <f>IFERROR(IF(AND(SUM(J11:J14)=0,MAX(D67:D70)&gt;D76),"",IF(C8="serum",CONCATENATE("The blood ",C9," concentration is ",TEXT(F74,"0.00")," grams of alcohol per 100 milliliters, as defined by NCGS 20-4.01 (1b).  The reported blood alcohol concentration is a calculated value resulting from a converted serum alcohol concentration.  The measured serum ",C9," concentration is ",TEXT(TRUNC(D72,3),"0.000")," +/- ",IF(INT(D72*D76*10000)&lt;5,"0.001",TEXT(D72*D76,"0.000"))," grams of alcohol per 100 milliliters, at a coverage probability of 99.7%.",IF(AND(B20="",E20=""),C86,CHAR(10)&amp;CHAR(10))),"")),"")</f>
        <v/>
      </c>
    </row>
    <row r="83" spans="1:9" hidden="1" x14ac:dyDescent="0.55000000000000004">
      <c r="A83" s="64"/>
      <c r="B83" s="38" t="s">
        <v>81</v>
      </c>
      <c r="C83" s="63" t="str">
        <f>IFERROR(IF(AND(SUM(J11:J14)=0,MAX(D67:D70)&gt;D76,SUM(K11:K14)=4,M30&lt;&gt;""),CONCATENATE("The ",C8," ",C9," concentration is ",TEXT(INT(M30*100)/100,"0.00")," grams of alcohol per 100 milliliters, as defined by NCGS 20-4.01 (1b)."),IF(AND(SUM(J11:J14)=0,MAX(D67:D70)&gt;D76),"",CONCATENATE("The ",C8," ",C9," concentration is ",TEXT(D74,"0.00")," grams of alcohol per 100 milliliters, as defined by NCGS 20-4.01 (1b).","  The measured ",C8," ",C9," concentration is ",TEXT(TRUNC(D72,3),"0.000")," +/- ",IF(INT(D72*D76*10000)&lt;5,"0.001",TEXT(D72*D76,"0.000"))," grams of alcohol per 100 milliliters, at a coverage probability of 99.7%.  ",IF(AND(B20="",E20=""),C86,CHAR(10)&amp;CHAR(10))))),"")</f>
        <v/>
      </c>
    </row>
    <row r="84" spans="1:9" hidden="1" x14ac:dyDescent="0.55000000000000004">
      <c r="A84" s="64"/>
      <c r="B84" s="38" t="s">
        <v>83</v>
      </c>
      <c r="C84" s="63" t="str">
        <f>CONCATENATE("Analysis confirmed the presence of the following substance: ",B20,".  ",CHAR(10),CHAR(10))</f>
        <v xml:space="preserve">Analysis confirmed the presence of the following substance: .  
</v>
      </c>
    </row>
    <row r="85" spans="1:9" hidden="1" x14ac:dyDescent="0.55000000000000004">
      <c r="A85" s="64"/>
      <c r="B85" s="67" t="s">
        <v>84</v>
      </c>
      <c r="C85" s="54" t="str">
        <f>CONCATENATE("Analysis did not confirm the presence of the following: ",E20,".  ",CHAR(10),CHAR(10))</f>
        <v xml:space="preserve">Analysis did not confirm the presence of the following: .  
</v>
      </c>
    </row>
    <row r="86" spans="1:9" hidden="1" x14ac:dyDescent="0.55000000000000004">
      <c r="A86" s="64"/>
      <c r="B86" s="78" t="s">
        <v>90</v>
      </c>
      <c r="C86" s="101" t="s">
        <v>111</v>
      </c>
    </row>
    <row r="87" spans="1:9" hidden="1" x14ac:dyDescent="0.55000000000000004"/>
    <row r="88" spans="1:9" hidden="1" x14ac:dyDescent="0.55000000000000004"/>
    <row r="89" spans="1:9" hidden="1" x14ac:dyDescent="0.55000000000000004">
      <c r="B89" s="38" t="s">
        <v>100</v>
      </c>
      <c r="E89" s="90"/>
    </row>
    <row r="90" spans="1:9" hidden="1" x14ac:dyDescent="0.55000000000000004">
      <c r="B90" s="159" t="str">
        <f>CONCATENATE(IF(AND(C8&lt;&gt;"serum",C9="acetone"),"- "&amp;C80,""),IF(OR(C17="x",AND(C9&lt;&gt;"acetone",SUM(J11:J14)&gt;0)),"- "&amp;C81,""),IF(AND(SUM(K11:K14)&gt;1,C8&lt;&gt;"serum",C9&lt;&gt;"acetone",C17&lt;&gt;"x",SUM(J11:J14)=0),"- "&amp;C83,""),IF(AND(C8="serum",C17&lt;&gt;"x",SUM(J11:J14)=0),"- "&amp;C82,""),IF(B20&lt;&gt;"","- "&amp;C84,""),IF(E20&lt;&gt;"","- "&amp;C85,""),IF(OR(B20&lt;&gt;"",E20&lt;&gt;"",AND(C9="acetone",C8&lt;&gt;"serum")),C86,""))</f>
        <v/>
      </c>
      <c r="C90" s="160"/>
      <c r="D90" s="160"/>
      <c r="E90" s="160"/>
      <c r="F90" s="160"/>
      <c r="G90" s="160"/>
      <c r="H90" s="160"/>
      <c r="I90" s="161"/>
    </row>
    <row r="91" spans="1:9" hidden="1" x14ac:dyDescent="0.55000000000000004">
      <c r="B91" s="162"/>
      <c r="C91" s="163"/>
      <c r="D91" s="163"/>
      <c r="E91" s="163"/>
      <c r="F91" s="163"/>
      <c r="G91" s="163"/>
      <c r="H91" s="163"/>
      <c r="I91" s="164"/>
    </row>
    <row r="92" spans="1:9" hidden="1" x14ac:dyDescent="0.55000000000000004">
      <c r="B92" s="162"/>
      <c r="C92" s="163"/>
      <c r="D92" s="163"/>
      <c r="E92" s="163"/>
      <c r="F92" s="163"/>
      <c r="G92" s="163"/>
      <c r="H92" s="163"/>
      <c r="I92" s="164"/>
    </row>
    <row r="93" spans="1:9" hidden="1" x14ac:dyDescent="0.55000000000000004">
      <c r="B93" s="162"/>
      <c r="C93" s="163"/>
      <c r="D93" s="163"/>
      <c r="E93" s="163"/>
      <c r="F93" s="163"/>
      <c r="G93" s="163"/>
      <c r="H93" s="163"/>
      <c r="I93" s="164"/>
    </row>
    <row r="94" spans="1:9" hidden="1" x14ac:dyDescent="0.55000000000000004">
      <c r="B94" s="162"/>
      <c r="C94" s="163"/>
      <c r="D94" s="163"/>
      <c r="E94" s="163"/>
      <c r="F94" s="163"/>
      <c r="G94" s="163"/>
      <c r="H94" s="163"/>
      <c r="I94" s="164"/>
    </row>
    <row r="95" spans="1:9" hidden="1" x14ac:dyDescent="0.55000000000000004">
      <c r="B95" s="162"/>
      <c r="C95" s="163"/>
      <c r="D95" s="163"/>
      <c r="E95" s="163"/>
      <c r="F95" s="163"/>
      <c r="G95" s="163"/>
      <c r="H95" s="163"/>
      <c r="I95" s="164"/>
    </row>
    <row r="96" spans="1:9" hidden="1" x14ac:dyDescent="0.55000000000000004">
      <c r="B96" s="162"/>
      <c r="C96" s="163"/>
      <c r="D96" s="163"/>
      <c r="E96" s="163"/>
      <c r="F96" s="163"/>
      <c r="G96" s="163"/>
      <c r="H96" s="163"/>
      <c r="I96" s="164"/>
    </row>
    <row r="97" spans="2:9" hidden="1" x14ac:dyDescent="0.55000000000000004">
      <c r="B97" s="162"/>
      <c r="C97" s="163"/>
      <c r="D97" s="163"/>
      <c r="E97" s="163"/>
      <c r="F97" s="163"/>
      <c r="G97" s="163"/>
      <c r="H97" s="163"/>
      <c r="I97" s="164"/>
    </row>
    <row r="98" spans="2:9" hidden="1" x14ac:dyDescent="0.55000000000000004">
      <c r="B98" s="162"/>
      <c r="C98" s="163"/>
      <c r="D98" s="163"/>
      <c r="E98" s="163"/>
      <c r="F98" s="163"/>
      <c r="G98" s="163"/>
      <c r="H98" s="163"/>
      <c r="I98" s="164"/>
    </row>
    <row r="99" spans="2:9" hidden="1" x14ac:dyDescent="0.55000000000000004">
      <c r="B99" s="165"/>
      <c r="C99" s="166"/>
      <c r="D99" s="166"/>
      <c r="E99" s="166"/>
      <c r="F99" s="166"/>
      <c r="G99" s="166"/>
      <c r="H99" s="166"/>
      <c r="I99" s="167"/>
    </row>
    <row r="100" spans="2:9" hidden="1" x14ac:dyDescent="0.55000000000000004"/>
  </sheetData>
  <sheetProtection algorithmName="SHA-512" hashValue="3SejaH/5BQ8Zt7X+1/YF+FVoyXAADfj4K+KrkiRMgKod79ReAKZkK891e+HSg9DQeA/WHFtitrAmZ8LZu10EjQ==" saltValue="OyKH1PgWUcLiUvvowyTAzA==" spinCount="100000" sheet="1" objects="1" scenarios="1"/>
  <mergeCells count="29">
    <mergeCell ref="B1:F1"/>
    <mergeCell ref="E4:F4"/>
    <mergeCell ref="E5:F5"/>
    <mergeCell ref="N7:P7"/>
    <mergeCell ref="F8:F16"/>
    <mergeCell ref="G8:I8"/>
    <mergeCell ref="N8:P8"/>
    <mergeCell ref="G9:I9"/>
    <mergeCell ref="G10:I10"/>
    <mergeCell ref="G11:I11"/>
    <mergeCell ref="B27:I27"/>
    <mergeCell ref="P11:P22"/>
    <mergeCell ref="G12:I12"/>
    <mergeCell ref="G13:I13"/>
    <mergeCell ref="G14:I14"/>
    <mergeCell ref="G15:I15"/>
    <mergeCell ref="G16:I16"/>
    <mergeCell ref="E19:H19"/>
    <mergeCell ref="B20:C20"/>
    <mergeCell ref="E20:H20"/>
    <mergeCell ref="B23:I24"/>
    <mergeCell ref="N23:P23"/>
    <mergeCell ref="O25:P26"/>
    <mergeCell ref="N28:P28"/>
    <mergeCell ref="B30:I38"/>
    <mergeCell ref="B41:I55"/>
    <mergeCell ref="C76:C77"/>
    <mergeCell ref="B90:I99"/>
    <mergeCell ref="N30:P31"/>
  </mergeCells>
  <conditionalFormatting sqref="C67:C70">
    <cfRule type="expression" dxfId="269" priority="8">
      <formula>ABS(C11-$D$72)&gt;$D$77</formula>
    </cfRule>
  </conditionalFormatting>
  <conditionalFormatting sqref="B26">
    <cfRule type="expression" dxfId="268" priority="9">
      <formula>B27=""</formula>
    </cfRule>
  </conditionalFormatting>
  <conditionalFormatting sqref="B4">
    <cfRule type="expression" dxfId="267" priority="7">
      <formula>$B$5=""</formula>
    </cfRule>
  </conditionalFormatting>
  <conditionalFormatting sqref="C4">
    <cfRule type="expression" dxfId="266" priority="6">
      <formula>$C$5=""</formula>
    </cfRule>
  </conditionalFormatting>
  <conditionalFormatting sqref="E4:F4">
    <cfRule type="expression" dxfId="265" priority="5">
      <formula>$E$5=""</formula>
    </cfRule>
  </conditionalFormatting>
  <conditionalFormatting sqref="H4">
    <cfRule type="expression" dxfId="264" priority="4">
      <formula>$H$5=""</formula>
    </cfRule>
  </conditionalFormatting>
  <conditionalFormatting sqref="C8">
    <cfRule type="expression" dxfId="263" priority="3">
      <formula>$C$8&lt;&gt;"blood"</formula>
    </cfRule>
  </conditionalFormatting>
  <conditionalFormatting sqref="C9">
    <cfRule type="expression" dxfId="262" priority="2">
      <formula>$C$9&lt;&gt;"ethanol"</formula>
    </cfRule>
  </conditionalFormatting>
  <conditionalFormatting sqref="M30">
    <cfRule type="expression" dxfId="261" priority="1">
      <formula>N30&lt;&gt;""</formula>
    </cfRule>
  </conditionalFormatting>
  <conditionalFormatting sqref="G9:G12">
    <cfRule type="expression" dxfId="260" priority="148">
      <formula>AND(SUM(J$11:J$14)=0,D67&gt;$D$76)</formula>
    </cfRule>
  </conditionalFormatting>
  <dataValidations count="8">
    <dataValidation type="list" errorStyle="warning" allowBlank="1" showErrorMessage="1" errorTitle="Custom entry" error="You have customized this field." sqref="B27:I27" xr:uid="{00000000-0002-0000-2700-000000000000}">
      <formula1>dispositions</formula1>
    </dataValidation>
    <dataValidation type="textLength" errorStyle="warning" operator="equal" allowBlank="1" showInputMessage="1" showErrorMessage="1" errorTitle="Case Number Length Error?" error="The length of the case number should be 10 characters." sqref="B5" xr:uid="{00000000-0002-0000-2700-000001000000}">
      <formula1>10</formula1>
    </dataValidation>
    <dataValidation type="list" errorStyle="warning" allowBlank="1" showInputMessage="1" showErrorMessage="1" errorTitle="Custom Entry" error="You have entered a selection not in the drop-down list.  " sqref="E20" xr:uid="{00000000-0002-0000-2700-000002000000}">
      <formula1>othervolid</formula1>
    </dataValidation>
    <dataValidation type="list" errorStyle="warning" allowBlank="1" showErrorMessage="1" errorTitle="Custom entry" error="You have customized this field." sqref="B23:I24" xr:uid="{00000000-0002-0000-2700-000003000000}">
      <formula1>statements</formula1>
    </dataValidation>
    <dataValidation type="list" allowBlank="1" showInputMessage="1" showErrorMessage="1" sqref="C8" xr:uid="{00000000-0002-0000-2700-000004000000}">
      <formula1>matrix_list</formula1>
    </dataValidation>
    <dataValidation type="list" errorStyle="warning" allowBlank="1" showInputMessage="1" showErrorMessage="1" errorTitle="Custom Entry" error="You have entered a name not in the drop-down list." sqref="H5" xr:uid="{00000000-0002-0000-2700-000005000000}">
      <formula1>analyst_list</formula1>
    </dataValidation>
    <dataValidation type="list" errorStyle="warning" allowBlank="1" showInputMessage="1" showErrorMessage="1" errorTitle="custom entry" error="You have entered a selection not in the drop-down list.  " sqref="B20:C20" xr:uid="{00000000-0002-0000-2700-000006000000}">
      <formula1>othervolid</formula1>
    </dataValidation>
    <dataValidation type="list" allowBlank="1" showInputMessage="1" showErrorMessage="1" sqref="C17" xr:uid="{00000000-0002-0000-2700-000007000000}">
      <formula1>applies</formula1>
    </dataValidation>
  </dataValidations>
  <pageMargins left="0.7" right="0.7" top="0.75" bottom="0.75" header="0.3" footer="0.3"/>
  <pageSetup scale="68" orientation="portrait" horizontalDpi="300" verticalDpi="300" r:id="rId1"/>
  <ignoredErrors>
    <ignoredError sqref="H5 E5 B5:C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62" r:id="rId4" name="Button 2">
              <controlPr defaultSize="0" print="0" autoFill="0" autoPict="0" macro="[0]!ThisWorkbook.GeneratePDF">
                <anchor moveWithCells="1">
                  <from>
                    <xdr:col>8</xdr:col>
                    <xdr:colOff>1123950</xdr:colOff>
                    <xdr:row>3</xdr:row>
                    <xdr:rowOff>11430</xdr:rowOff>
                  </from>
                  <to>
                    <xdr:col>11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2700-000008000000}">
          <x14:formula1>
            <xm:f>Ranges!$G$9:$G$12</xm:f>
          </x14:formula1>
          <xm:sqref>C9</xm:sqref>
        </x14:dataValidation>
        <x14:dataValidation type="date" errorStyle="information" operator="lessThan" allowBlank="1" showErrorMessage="1" errorTitle="Uncertainty Update Due" error="The uncertainty values used in this form are due to be updated.  Please ensure you are using the most recent form." xr:uid="{00000000-0002-0000-2700-000009000000}">
          <x14:formula1>
            <xm:f>Ranges!G14+Ranges!G16</xm:f>
          </x14:formula1>
          <xm:sqref>E5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2">
    <pageSetUpPr fitToPage="1"/>
  </sheetPr>
  <dimension ref="A1:Q100"/>
  <sheetViews>
    <sheetView showGridLines="0" zoomScaleNormal="100" workbookViewId="0">
      <selection activeCell="C11" sqref="C11"/>
    </sheetView>
  </sheetViews>
  <sheetFormatPr defaultColWidth="9.15625" defaultRowHeight="14.4" x14ac:dyDescent="0.55000000000000004"/>
  <cols>
    <col min="1" max="1" width="1.83984375" style="38" customWidth="1"/>
    <col min="2" max="2" width="20.83984375" style="38" customWidth="1"/>
    <col min="3" max="3" width="12" style="38" bestFit="1" customWidth="1"/>
    <col min="4" max="4" width="11" style="38" customWidth="1"/>
    <col min="5" max="5" width="9.578125" style="38" customWidth="1"/>
    <col min="6" max="6" width="7.15625" style="38" customWidth="1"/>
    <col min="7" max="7" width="7.68359375" style="38" customWidth="1"/>
    <col min="8" max="8" width="25.68359375" style="38" customWidth="1"/>
    <col min="9" max="9" width="38.578125" style="38" customWidth="1"/>
    <col min="10" max="10" width="15.83984375" style="38" hidden="1" customWidth="1"/>
    <col min="11" max="11" width="22.41796875" style="38" hidden="1" customWidth="1"/>
    <col min="12" max="12" width="5" style="38" customWidth="1"/>
    <col min="13" max="13" width="7.41796875" style="38" customWidth="1"/>
    <col min="14" max="14" width="2.26171875" style="38" customWidth="1"/>
    <col min="15" max="15" width="2" style="38" customWidth="1"/>
    <col min="16" max="16" width="88.15625" style="38" customWidth="1"/>
    <col min="17" max="16384" width="9.15625" style="38"/>
  </cols>
  <sheetData>
    <row r="1" spans="2:17" ht="15" customHeight="1" x14ac:dyDescent="0.55000000000000004">
      <c r="B1" s="132" t="str">
        <f>'1'!B1</f>
        <v>Body Fluid Alcohol Concentration and Volatiles Reporting Form</v>
      </c>
      <c r="C1" s="133"/>
      <c r="D1" s="133"/>
      <c r="E1" s="133"/>
      <c r="F1" s="133"/>
      <c r="G1" s="79"/>
      <c r="H1" s="79"/>
      <c r="I1" s="93" t="str">
        <f>'1'!I1</f>
        <v>Version 2</v>
      </c>
      <c r="J1" s="44" t="s">
        <v>40</v>
      </c>
      <c r="K1" s="44" t="s">
        <v>40</v>
      </c>
      <c r="L1" s="44"/>
    </row>
    <row r="2" spans="2:17" ht="15" customHeight="1" x14ac:dyDescent="0.55000000000000004">
      <c r="B2" s="80" t="str">
        <f>'1'!B2</f>
        <v>NCSCL - Toxicology Section</v>
      </c>
      <c r="C2" s="11"/>
      <c r="D2" s="11"/>
      <c r="E2" s="11"/>
      <c r="F2" s="11"/>
      <c r="G2" s="11"/>
      <c r="H2" s="11"/>
      <c r="I2" s="94" t="str">
        <f>'1'!I2</f>
        <v>Effective Date: 11/14/2019</v>
      </c>
      <c r="J2" s="44"/>
      <c r="K2" s="44"/>
      <c r="L2" s="44"/>
      <c r="N2" s="100"/>
    </row>
    <row r="3" spans="2:17" ht="15" customHeight="1" x14ac:dyDescent="0.55000000000000004">
      <c r="D3" s="41"/>
      <c r="O3" s="95" t="s">
        <v>88</v>
      </c>
    </row>
    <row r="4" spans="2:17" ht="15" customHeight="1" x14ac:dyDescent="0.55000000000000004">
      <c r="B4" s="124" t="s">
        <v>37</v>
      </c>
      <c r="C4" s="124" t="s">
        <v>38</v>
      </c>
      <c r="E4" s="138" t="s">
        <v>94</v>
      </c>
      <c r="F4" s="138"/>
      <c r="H4" s="118" t="s">
        <v>44</v>
      </c>
      <c r="J4" s="92"/>
      <c r="O4" s="95"/>
      <c r="P4" s="110" t="s">
        <v>113</v>
      </c>
    </row>
    <row r="5" spans="2:17" ht="15" customHeight="1" x14ac:dyDescent="0.55000000000000004">
      <c r="B5" s="120" t="str">
        <f>IF('Sample list'!B45="","",'Sample list'!B45)</f>
        <v/>
      </c>
      <c r="C5" s="120" t="str">
        <f>IF('Sample list'!C45="","",'Sample list'!C45)</f>
        <v/>
      </c>
      <c r="E5" s="136" t="str">
        <f>IF('1'!E5="","",'1'!E5)</f>
        <v/>
      </c>
      <c r="F5" s="137"/>
      <c r="H5" s="83" t="str">
        <f>IF('1'!H5="","",'1'!H5)</f>
        <v/>
      </c>
      <c r="O5" s="38" t="s">
        <v>88</v>
      </c>
      <c r="P5" s="37" t="str">
        <f>B41</f>
        <v/>
      </c>
    </row>
    <row r="6" spans="2:17" ht="15" customHeight="1" x14ac:dyDescent="0.55000000000000004"/>
    <row r="7" spans="2:17" ht="15" customHeight="1" thickBot="1" x14ac:dyDescent="0.6">
      <c r="N7" s="135" t="s">
        <v>96</v>
      </c>
      <c r="O7" s="135"/>
      <c r="P7" s="135"/>
    </row>
    <row r="8" spans="2:17" ht="15" customHeight="1" x14ac:dyDescent="0.55000000000000004">
      <c r="B8" s="71" t="s">
        <v>92</v>
      </c>
      <c r="C8" s="81" t="s">
        <v>71</v>
      </c>
      <c r="F8" s="141" t="s">
        <v>86</v>
      </c>
      <c r="G8" s="139" t="str">
        <f>CONCATENATE("The measured ",C9," values are:")</f>
        <v>The measured ethanol values are:</v>
      </c>
      <c r="H8" s="140"/>
      <c r="I8" s="140"/>
      <c r="M8" s="64"/>
      <c r="N8" s="134" t="s">
        <v>97</v>
      </c>
      <c r="O8" s="134"/>
      <c r="P8" s="134"/>
      <c r="Q8" s="40"/>
    </row>
    <row r="9" spans="2:17" ht="15" customHeight="1" x14ac:dyDescent="0.55000000000000004">
      <c r="B9" s="72" t="s">
        <v>93</v>
      </c>
      <c r="C9" s="82" t="s">
        <v>5</v>
      </c>
      <c r="F9" s="141"/>
      <c r="G9" s="142" t="str">
        <f>IF(C11="","",IF(C11=0,"0.0000  g/dl",CONCATENATE(TEXT(C11,"0.0000"),"  g/dl",IF(AND(SUM(J$11:J$14)=0,D67&gt;$D$76),CONCATENATE("  (&gt;",$D$76*100,"% deviation from the average)"),""),IF(C11*10000-INT(C11*10000)&gt;0.0001,"    (THIS VALUE CONTAINS MORE DECIMAL PLACES THAN DISPLAYED)",""))))</f>
        <v/>
      </c>
      <c r="H9" s="143"/>
      <c r="I9" s="143"/>
      <c r="M9" s="64"/>
      <c r="N9" s="105"/>
      <c r="O9" s="89"/>
      <c r="P9" s="106"/>
      <c r="Q9" s="40"/>
    </row>
    <row r="10" spans="2:17" ht="15" customHeight="1" x14ac:dyDescent="0.55000000000000004">
      <c r="B10" s="72"/>
      <c r="C10" s="73"/>
      <c r="D10" s="69"/>
      <c r="F10" s="141"/>
      <c r="G10" s="142" t="str">
        <f>IF(C12="","",IF(C12=0,"0.0000  g/dl",CONCATENATE(TEXT(C12,"0.0000"),"  g/dl",IF(AND(SUM(J$11:J$14)=0,D68&gt;$D$76),CONCATENATE("  (&gt;",$D$76*100,"% deviation from the average)"),""),IF(C12*10000-INT(C12*10000)&gt;0.0001,"    (THIS VALUE CONTAINS MORE DECIMAL PLACES THAN DISPLAYED)",""))))</f>
        <v/>
      </c>
      <c r="H10" s="143"/>
      <c r="I10" s="143"/>
      <c r="J10" s="38" t="s">
        <v>39</v>
      </c>
      <c r="K10" s="43" t="s">
        <v>75</v>
      </c>
      <c r="L10" s="43"/>
      <c r="M10" s="64"/>
      <c r="N10" s="7"/>
      <c r="O10" s="89" t="str">
        <f>"Item "&amp;C5&amp;":"</f>
        <v>Item :</v>
      </c>
      <c r="P10" s="89"/>
      <c r="Q10" s="40"/>
    </row>
    <row r="11" spans="2:17" ht="15" customHeight="1" x14ac:dyDescent="0.55000000000000004">
      <c r="B11" s="74" t="s">
        <v>74</v>
      </c>
      <c r="C11" s="84"/>
      <c r="D11" s="2" t="str">
        <f>IF(LEN(C11)&gt;6,"re-enter",IF(C11&gt;0.5,"HI cal",""))</f>
        <v/>
      </c>
      <c r="F11" s="141"/>
      <c r="G11" s="142" t="str">
        <f>IF(C13="","",IF(C13=0,"0.0000  g/dl",CONCATENATE(TEXT(C13,"0.0000"),"  g/dl",IF(AND(SUM(J$11:J$14)=0,D69&gt;$D$76),CONCATENATE("  (&gt;",$D$76*100,"% deviation from the average)"),""),IF(C13*10000-INT(C13*10000)&gt;0.0001,"    (THIS VALUE CONTAINS MORE DECIMAL PLACES THAN DISPLAYED)",""))))</f>
        <v/>
      </c>
      <c r="H11" s="143"/>
      <c r="I11" s="143"/>
      <c r="J11" s="54">
        <f>IF(C11="",0,IF(C11&lt;0.01,1,0))</f>
        <v>0</v>
      </c>
      <c r="K11" s="43">
        <f>IF(C11&lt;&gt;"",1,0)</f>
        <v>0</v>
      </c>
      <c r="L11" s="43"/>
      <c r="M11" s="64"/>
      <c r="N11" s="88"/>
      <c r="O11" s="91"/>
      <c r="P11" s="151" t="str">
        <f>CONCATENATE(IF(B90="","",B90&amp;CHAR(10)&amp;CHAR(10)),IF(B23="","","- "&amp;B23))</f>
        <v/>
      </c>
      <c r="Q11" s="40"/>
    </row>
    <row r="12" spans="2:17" ht="15" customHeight="1" x14ac:dyDescent="0.55000000000000004">
      <c r="B12" s="72"/>
      <c r="C12" s="84"/>
      <c r="D12" s="2" t="str">
        <f>IF(LEN(C12)&gt;6,"re-enter",IF(C12&gt;0.5,"HI cal",""))</f>
        <v/>
      </c>
      <c r="F12" s="141"/>
      <c r="G12" s="142" t="str">
        <f>IF(C14="","",IF(C14=0,"0.0000  g/dl",CONCATENATE(TEXT(C14,"0.0000"),"  g/dl",IF(AND(SUM(J$11:J$14)=0,D70&gt;$D$76),CONCATENATE("  (&gt;",$D$76*100,"% deviation from the average)"),""),IF(C14*10000-INT(C14*10000)&gt;0.0001,"    (THIS VALUE CONTAINS MORE DECIMAL PLACES THAN DISPLAYED)",""))))</f>
        <v/>
      </c>
      <c r="H12" s="143"/>
      <c r="I12" s="143"/>
      <c r="J12" s="54">
        <f>IF(C12="",0,IF(C12&lt;0.01,1,0))</f>
        <v>0</v>
      </c>
      <c r="K12" s="43">
        <f>IF(C12&lt;&gt;"",1,0)</f>
        <v>0</v>
      </c>
      <c r="L12" s="43"/>
      <c r="M12" s="64"/>
      <c r="N12" s="88"/>
      <c r="O12" s="88"/>
      <c r="P12" s="151"/>
      <c r="Q12" s="40"/>
    </row>
    <row r="13" spans="2:17" ht="15" customHeight="1" x14ac:dyDescent="0.55000000000000004">
      <c r="B13" s="72"/>
      <c r="C13" s="84"/>
      <c r="D13" s="2" t="str">
        <f>IF(LEN(C13)&gt;6,"re-enter",IF(C13&gt;0.5,"HI cal",""))</f>
        <v/>
      </c>
      <c r="F13" s="141"/>
      <c r="G13" s="139" t="str">
        <f>IF(MIN(C11:C14)&lt;0.01,"",CONCATENATE("The average of the four values is  ",TEXT(D72,"0.000000")," g/dl."))</f>
        <v/>
      </c>
      <c r="H13" s="140"/>
      <c r="I13" s="140"/>
      <c r="J13" s="54">
        <f>IF(C13="",0,IF(C13&lt;0.01,1,0))</f>
        <v>0</v>
      </c>
      <c r="K13" s="43">
        <f>IF(C13&lt;&gt;"",1,0)</f>
        <v>0</v>
      </c>
      <c r="L13" s="43"/>
      <c r="M13" s="64"/>
      <c r="N13" s="88"/>
      <c r="O13" s="88"/>
      <c r="P13" s="151"/>
      <c r="Q13" s="40"/>
    </row>
    <row r="14" spans="2:17" ht="15" customHeight="1" thickBot="1" x14ac:dyDescent="0.6">
      <c r="B14" s="75"/>
      <c r="C14" s="85"/>
      <c r="D14" s="2" t="str">
        <f>IF(LEN(C14)&gt;6,"re-enter",IF(C14&gt;0.5,"HI cal",""))</f>
        <v/>
      </c>
      <c r="F14" s="141"/>
      <c r="G14" s="144" t="str">
        <f>IF(MIN(C11:C14)&lt;0.01,"",CONCATENATE("The ",D76*100,"% uncertainty is +/- ", TEXT(D77,"0.0000000"), " g/dl, at a 99.73 % level of confidence (k=3)."))</f>
        <v/>
      </c>
      <c r="H14" s="145"/>
      <c r="I14" s="145"/>
      <c r="J14" s="54">
        <f>IF(C14="",0,IF(C14&lt;0.01,1,0))</f>
        <v>0</v>
      </c>
      <c r="K14" s="43">
        <f>IF(C14&lt;&gt;"",1,0)</f>
        <v>0</v>
      </c>
      <c r="L14" s="43"/>
      <c r="M14" s="64"/>
      <c r="N14" s="88"/>
      <c r="O14" s="88"/>
      <c r="P14" s="151"/>
      <c r="Q14" s="40"/>
    </row>
    <row r="15" spans="2:17" x14ac:dyDescent="0.55000000000000004">
      <c r="B15" s="117"/>
      <c r="F15" s="141"/>
      <c r="G15" s="146" t="str">
        <f>IF(OR(MIN(C11:C14)&lt;0.01,SUM(K11:K14)&lt;&gt;4),"",IF(AND(MAX(D67:D70)&gt;D76,M30=""),"",IF(AND(MAX(D67:D70)&gt;D76,M30&lt;&gt;""),"The lowest value was used for reporting.",CONCATENATE("The ",IF(C8="serum","serum converted, ",""),"truncated average for reporting is ",IF(C8="serum",TEXT(F74,"0.00"),TEXT(D74,"0.00")),"  g/dl."))))</f>
        <v/>
      </c>
      <c r="H15" s="147"/>
      <c r="I15" s="147"/>
      <c r="J15" s="54"/>
      <c r="M15" s="64"/>
      <c r="N15" s="88"/>
      <c r="O15" s="91"/>
      <c r="P15" s="151"/>
      <c r="Q15" s="40"/>
    </row>
    <row r="16" spans="2:17" x14ac:dyDescent="0.55000000000000004">
      <c r="B16" s="117"/>
      <c r="C16" s="70" t="str">
        <f>IF(AND(C9&lt;&gt;"acetone",C17="x",SUM(K11:K14)&gt;0,SUM(J11:J14)=0),"'No alcohol' selected below conflicts with entered results!","")</f>
        <v/>
      </c>
      <c r="F16" s="141"/>
      <c r="G16" s="144" t="str">
        <f>IF(C8="serum",CONCATENATE("The serum to whole blood conversion calculation is:  ",TEXT(D72,"0.000000")," g/dl / 1.18 = ",TEXT(F72,"0.000000")," g/dl."),"")</f>
        <v/>
      </c>
      <c r="H16" s="145"/>
      <c r="I16" s="145"/>
      <c r="J16" s="54"/>
      <c r="M16" s="64"/>
      <c r="N16" s="88"/>
      <c r="O16" s="7"/>
      <c r="P16" s="151"/>
      <c r="Q16" s="40"/>
    </row>
    <row r="17" spans="2:17" x14ac:dyDescent="0.55000000000000004">
      <c r="B17" s="68" t="s">
        <v>42</v>
      </c>
      <c r="C17" s="86"/>
      <c r="D17" s="60" t="s">
        <v>43</v>
      </c>
      <c r="F17" s="98"/>
      <c r="M17" s="64"/>
      <c r="N17" s="7"/>
      <c r="O17" s="7"/>
      <c r="P17" s="151"/>
      <c r="Q17" s="40"/>
    </row>
    <row r="18" spans="2:17" x14ac:dyDescent="0.55000000000000004">
      <c r="M18" s="64"/>
      <c r="N18" s="7"/>
      <c r="O18" s="123"/>
      <c r="P18" s="151"/>
      <c r="Q18" s="40"/>
    </row>
    <row r="19" spans="2:17" x14ac:dyDescent="0.55000000000000004">
      <c r="B19" s="59" t="s">
        <v>85</v>
      </c>
      <c r="C19" s="38" t="str">
        <f>IFERROR(IF(B20="","",IF(VLOOKUP(B20,othervolid,1)=B20,"","+")),"+")</f>
        <v/>
      </c>
      <c r="E19" s="148" t="s">
        <v>82</v>
      </c>
      <c r="F19" s="148"/>
      <c r="G19" s="148"/>
      <c r="H19" s="148"/>
      <c r="I19" s="38" t="str">
        <f>IFERROR(IF(E20="","",IF(VLOOKUP(E20,othervolid,1)=E20,"","+")),"+")</f>
        <v/>
      </c>
      <c r="M19" s="64"/>
      <c r="N19" s="7"/>
      <c r="O19" s="7"/>
      <c r="P19" s="151"/>
      <c r="Q19" s="40"/>
    </row>
    <row r="20" spans="2:17" ht="15" customHeight="1" x14ac:dyDescent="0.55000000000000004">
      <c r="B20" s="158"/>
      <c r="C20" s="158"/>
      <c r="E20" s="171"/>
      <c r="F20" s="172"/>
      <c r="G20" s="172"/>
      <c r="H20" s="173"/>
      <c r="M20" s="64"/>
      <c r="N20" s="88"/>
      <c r="O20" s="7"/>
      <c r="P20" s="151"/>
      <c r="Q20" s="40"/>
    </row>
    <row r="21" spans="2:17" x14ac:dyDescent="0.55000000000000004">
      <c r="D21" s="99" t="str">
        <f>IF(AND(B20=E20,B20&lt;&gt;""),"The two entries above conflict with eachother!","")</f>
        <v/>
      </c>
      <c r="M21" s="64"/>
      <c r="N21" s="88"/>
      <c r="O21" s="7"/>
      <c r="P21" s="151"/>
      <c r="Q21" s="40"/>
    </row>
    <row r="22" spans="2:17" ht="15" customHeight="1" x14ac:dyDescent="0.55000000000000004">
      <c r="B22" s="38" t="s">
        <v>101</v>
      </c>
      <c r="E22" s="38" t="str">
        <f>IFERROR(IF(B23="","",IF(VLOOKUP(B23,statements_alpha,1)=B23,"","+")),"+")</f>
        <v/>
      </c>
      <c r="F22" s="39"/>
      <c r="G22" s="58"/>
      <c r="H22" s="58"/>
      <c r="I22" s="58"/>
      <c r="M22" s="64"/>
      <c r="N22" s="7"/>
      <c r="O22" s="7"/>
      <c r="P22" s="151"/>
      <c r="Q22" s="40"/>
    </row>
    <row r="23" spans="2:17" ht="15" customHeight="1" x14ac:dyDescent="0.55000000000000004">
      <c r="B23" s="152"/>
      <c r="C23" s="153"/>
      <c r="D23" s="153"/>
      <c r="E23" s="153"/>
      <c r="F23" s="153"/>
      <c r="G23" s="153"/>
      <c r="H23" s="153"/>
      <c r="I23" s="154"/>
      <c r="M23" s="64"/>
      <c r="N23" s="149" t="s">
        <v>98</v>
      </c>
      <c r="O23" s="134"/>
      <c r="P23" s="150"/>
      <c r="Q23" s="40"/>
    </row>
    <row r="24" spans="2:17" x14ac:dyDescent="0.55000000000000004">
      <c r="B24" s="155"/>
      <c r="C24" s="156"/>
      <c r="D24" s="156"/>
      <c r="E24" s="156"/>
      <c r="F24" s="156"/>
      <c r="G24" s="156"/>
      <c r="H24" s="156"/>
      <c r="I24" s="157"/>
      <c r="M24" s="64"/>
      <c r="N24" s="107"/>
      <c r="O24" s="108"/>
      <c r="P24" s="109"/>
      <c r="Q24" s="40"/>
    </row>
    <row r="25" spans="2:17" x14ac:dyDescent="0.55000000000000004">
      <c r="F25" s="7"/>
      <c r="G25" s="58"/>
      <c r="H25" s="58"/>
      <c r="I25" s="58"/>
      <c r="M25" s="64"/>
      <c r="N25" s="7"/>
      <c r="O25" s="177" t="str">
        <f>IF(B27="","",RIGHT(B27,LEN(B27)-48))</f>
        <v/>
      </c>
      <c r="P25" s="177"/>
      <c r="Q25" s="40"/>
    </row>
    <row r="26" spans="2:17" ht="15" customHeight="1" x14ac:dyDescent="0.55000000000000004">
      <c r="B26" s="111" t="s">
        <v>102</v>
      </c>
      <c r="C26" s="38" t="str">
        <f>IFERROR(IF(B27="","",IF(VLOOKUP(B27,dispositions_alpha,1)=B27,"","+")),"+")</f>
        <v/>
      </c>
      <c r="M26" s="64"/>
      <c r="N26" s="7"/>
      <c r="O26" s="177"/>
      <c r="P26" s="177"/>
      <c r="Q26" s="40"/>
    </row>
    <row r="27" spans="2:17" x14ac:dyDescent="0.55000000000000004">
      <c r="B27" s="168"/>
      <c r="C27" s="169"/>
      <c r="D27" s="169"/>
      <c r="E27" s="169"/>
      <c r="F27" s="169"/>
      <c r="G27" s="169"/>
      <c r="H27" s="169"/>
      <c r="I27" s="170"/>
      <c r="M27" s="64"/>
      <c r="N27" s="7"/>
      <c r="O27" s="7"/>
      <c r="P27" s="7"/>
      <c r="Q27" s="40"/>
    </row>
    <row r="28" spans="2:17" x14ac:dyDescent="0.55000000000000004">
      <c r="M28" s="64"/>
      <c r="N28" s="176" t="s">
        <v>99</v>
      </c>
      <c r="O28" s="176"/>
      <c r="P28" s="176"/>
      <c r="Q28" s="40"/>
    </row>
    <row r="29" spans="2:17" ht="15" customHeight="1" x14ac:dyDescent="0.55000000000000004">
      <c r="B29" s="42" t="s">
        <v>28</v>
      </c>
      <c r="C29" s="102"/>
      <c r="D29" s="102"/>
      <c r="E29" s="102"/>
      <c r="F29" s="102"/>
      <c r="G29" s="102"/>
      <c r="H29" s="102"/>
      <c r="I29" s="102"/>
      <c r="N29" s="79"/>
      <c r="O29" s="79"/>
      <c r="P29" s="79"/>
    </row>
    <row r="30" spans="2:17" x14ac:dyDescent="0.55000000000000004">
      <c r="B30" s="179"/>
      <c r="C30" s="180"/>
      <c r="D30" s="180"/>
      <c r="E30" s="180"/>
      <c r="F30" s="180"/>
      <c r="G30" s="180"/>
      <c r="H30" s="180"/>
      <c r="I30" s="181"/>
      <c r="M30" s="130"/>
      <c r="N30" s="178" t="str">
        <f>IF(AND(MAX(D67:D70)&gt;D76,SUM(K11:K14)=4),"&lt;- If this is a second set of values for the case, and both sets have an unacceptable deviation from the mean, enter the lowest value in the cell to the left (gm/dL).","")</f>
        <v/>
      </c>
      <c r="O30" s="178"/>
      <c r="P30" s="178"/>
    </row>
    <row r="31" spans="2:17" ht="15" customHeight="1" x14ac:dyDescent="0.55000000000000004">
      <c r="B31" s="182"/>
      <c r="C31" s="183"/>
      <c r="D31" s="183"/>
      <c r="E31" s="183"/>
      <c r="F31" s="183"/>
      <c r="G31" s="183"/>
      <c r="H31" s="183"/>
      <c r="I31" s="184"/>
      <c r="N31" s="178"/>
      <c r="O31" s="178"/>
      <c r="P31" s="178"/>
    </row>
    <row r="32" spans="2:17" x14ac:dyDescent="0.55000000000000004">
      <c r="B32" s="182"/>
      <c r="C32" s="183"/>
      <c r="D32" s="183"/>
      <c r="E32" s="183"/>
      <c r="F32" s="183"/>
      <c r="G32" s="183"/>
      <c r="H32" s="183"/>
      <c r="I32" s="184"/>
      <c r="M32" s="5"/>
    </row>
    <row r="33" spans="2:9" x14ac:dyDescent="0.55000000000000004">
      <c r="B33" s="182"/>
      <c r="C33" s="183"/>
      <c r="D33" s="183"/>
      <c r="E33" s="183"/>
      <c r="F33" s="183"/>
      <c r="G33" s="183"/>
      <c r="H33" s="183"/>
      <c r="I33" s="184"/>
    </row>
    <row r="34" spans="2:9" x14ac:dyDescent="0.55000000000000004">
      <c r="B34" s="182"/>
      <c r="C34" s="183"/>
      <c r="D34" s="183"/>
      <c r="E34" s="183"/>
      <c r="F34" s="183"/>
      <c r="G34" s="183"/>
      <c r="H34" s="183"/>
      <c r="I34" s="184"/>
    </row>
    <row r="35" spans="2:9" x14ac:dyDescent="0.55000000000000004">
      <c r="B35" s="182"/>
      <c r="C35" s="183"/>
      <c r="D35" s="183"/>
      <c r="E35" s="183"/>
      <c r="F35" s="183"/>
      <c r="G35" s="183"/>
      <c r="H35" s="183"/>
      <c r="I35" s="184"/>
    </row>
    <row r="36" spans="2:9" x14ac:dyDescent="0.55000000000000004">
      <c r="B36" s="182"/>
      <c r="C36" s="183"/>
      <c r="D36" s="183"/>
      <c r="E36" s="183"/>
      <c r="F36" s="183"/>
      <c r="G36" s="183"/>
      <c r="H36" s="183"/>
      <c r="I36" s="184"/>
    </row>
    <row r="37" spans="2:9" x14ac:dyDescent="0.55000000000000004">
      <c r="B37" s="182"/>
      <c r="C37" s="183"/>
      <c r="D37" s="183"/>
      <c r="E37" s="183"/>
      <c r="F37" s="183"/>
      <c r="G37" s="183"/>
      <c r="H37" s="183"/>
      <c r="I37" s="184"/>
    </row>
    <row r="38" spans="2:9" x14ac:dyDescent="0.55000000000000004">
      <c r="B38" s="185"/>
      <c r="C38" s="186"/>
      <c r="D38" s="186"/>
      <c r="E38" s="186"/>
      <c r="F38" s="186"/>
      <c r="G38" s="186"/>
      <c r="H38" s="186"/>
      <c r="I38" s="187"/>
    </row>
    <row r="40" spans="2:9" x14ac:dyDescent="0.55000000000000004">
      <c r="B40" s="7" t="s">
        <v>103</v>
      </c>
    </row>
    <row r="41" spans="2:9" ht="15" customHeight="1" x14ac:dyDescent="0.55000000000000004">
      <c r="B41" s="159" t="str">
        <f>CONCATENATE(IF(B90="","",B90&amp;CHAR(10)&amp;CHAR(10)),IF(B23="","","- "&amp;B23&amp;CHAR(10)&amp;CHAR(10)))</f>
        <v/>
      </c>
      <c r="C41" s="160"/>
      <c r="D41" s="160"/>
      <c r="E41" s="160"/>
      <c r="F41" s="160"/>
      <c r="G41" s="160"/>
      <c r="H41" s="160"/>
      <c r="I41" s="161"/>
    </row>
    <row r="42" spans="2:9" x14ac:dyDescent="0.55000000000000004">
      <c r="B42" s="162"/>
      <c r="C42" s="163"/>
      <c r="D42" s="163"/>
      <c r="E42" s="163"/>
      <c r="F42" s="163"/>
      <c r="G42" s="163"/>
      <c r="H42" s="163"/>
      <c r="I42" s="164"/>
    </row>
    <row r="43" spans="2:9" x14ac:dyDescent="0.55000000000000004">
      <c r="B43" s="162"/>
      <c r="C43" s="163"/>
      <c r="D43" s="163"/>
      <c r="E43" s="163"/>
      <c r="F43" s="163"/>
      <c r="G43" s="163"/>
      <c r="H43" s="163"/>
      <c r="I43" s="164"/>
    </row>
    <row r="44" spans="2:9" x14ac:dyDescent="0.55000000000000004">
      <c r="B44" s="162"/>
      <c r="C44" s="163"/>
      <c r="D44" s="163"/>
      <c r="E44" s="163"/>
      <c r="F44" s="163"/>
      <c r="G44" s="163"/>
      <c r="H44" s="163"/>
      <c r="I44" s="164"/>
    </row>
    <row r="45" spans="2:9" x14ac:dyDescent="0.55000000000000004">
      <c r="B45" s="162"/>
      <c r="C45" s="163"/>
      <c r="D45" s="163"/>
      <c r="E45" s="163"/>
      <c r="F45" s="163"/>
      <c r="G45" s="163"/>
      <c r="H45" s="163"/>
      <c r="I45" s="164"/>
    </row>
    <row r="46" spans="2:9" x14ac:dyDescent="0.55000000000000004">
      <c r="B46" s="162"/>
      <c r="C46" s="163"/>
      <c r="D46" s="163"/>
      <c r="E46" s="163"/>
      <c r="F46" s="163"/>
      <c r="G46" s="163"/>
      <c r="H46" s="163"/>
      <c r="I46" s="164"/>
    </row>
    <row r="47" spans="2:9" x14ac:dyDescent="0.55000000000000004">
      <c r="B47" s="162"/>
      <c r="C47" s="163"/>
      <c r="D47" s="163"/>
      <c r="E47" s="163"/>
      <c r="F47" s="163"/>
      <c r="G47" s="163"/>
      <c r="H47" s="163"/>
      <c r="I47" s="164"/>
    </row>
    <row r="48" spans="2:9" x14ac:dyDescent="0.55000000000000004">
      <c r="B48" s="162"/>
      <c r="C48" s="163"/>
      <c r="D48" s="163"/>
      <c r="E48" s="163"/>
      <c r="F48" s="163"/>
      <c r="G48" s="163"/>
      <c r="H48" s="163"/>
      <c r="I48" s="164"/>
    </row>
    <row r="49" spans="2:12" x14ac:dyDescent="0.55000000000000004">
      <c r="B49" s="162"/>
      <c r="C49" s="163"/>
      <c r="D49" s="163"/>
      <c r="E49" s="163"/>
      <c r="F49" s="163"/>
      <c r="G49" s="163"/>
      <c r="H49" s="163"/>
      <c r="I49" s="164"/>
    </row>
    <row r="50" spans="2:12" x14ac:dyDescent="0.55000000000000004">
      <c r="B50" s="162"/>
      <c r="C50" s="163"/>
      <c r="D50" s="163"/>
      <c r="E50" s="163"/>
      <c r="F50" s="163"/>
      <c r="G50" s="163"/>
      <c r="H50" s="163"/>
      <c r="I50" s="164"/>
    </row>
    <row r="51" spans="2:12" x14ac:dyDescent="0.55000000000000004">
      <c r="B51" s="162"/>
      <c r="C51" s="163"/>
      <c r="D51" s="163"/>
      <c r="E51" s="163"/>
      <c r="F51" s="163"/>
      <c r="G51" s="163"/>
      <c r="H51" s="163"/>
      <c r="I51" s="164"/>
    </row>
    <row r="52" spans="2:12" x14ac:dyDescent="0.55000000000000004">
      <c r="B52" s="162"/>
      <c r="C52" s="163"/>
      <c r="D52" s="163"/>
      <c r="E52" s="163"/>
      <c r="F52" s="163"/>
      <c r="G52" s="163"/>
      <c r="H52" s="163"/>
      <c r="I52" s="164"/>
    </row>
    <row r="53" spans="2:12" x14ac:dyDescent="0.55000000000000004">
      <c r="B53" s="162"/>
      <c r="C53" s="163"/>
      <c r="D53" s="163"/>
      <c r="E53" s="163"/>
      <c r="F53" s="163"/>
      <c r="G53" s="163"/>
      <c r="H53" s="163"/>
      <c r="I53" s="164"/>
    </row>
    <row r="54" spans="2:12" x14ac:dyDescent="0.55000000000000004">
      <c r="B54" s="162"/>
      <c r="C54" s="163"/>
      <c r="D54" s="163"/>
      <c r="E54" s="163"/>
      <c r="F54" s="163"/>
      <c r="G54" s="163"/>
      <c r="H54" s="163"/>
      <c r="I54" s="164"/>
    </row>
    <row r="55" spans="2:12" x14ac:dyDescent="0.55000000000000004">
      <c r="B55" s="165"/>
      <c r="C55" s="166"/>
      <c r="D55" s="166"/>
      <c r="E55" s="166"/>
      <c r="F55" s="166"/>
      <c r="G55" s="166"/>
      <c r="H55" s="166"/>
      <c r="I55" s="167"/>
    </row>
    <row r="56" spans="2:12" x14ac:dyDescent="0.55000000000000004">
      <c r="B56" s="103"/>
      <c r="C56" s="103"/>
      <c r="D56" s="103"/>
      <c r="E56" s="103"/>
      <c r="F56" s="103"/>
      <c r="G56" s="103"/>
      <c r="H56" s="103"/>
      <c r="I56" s="103"/>
    </row>
    <row r="57" spans="2:12" x14ac:dyDescent="0.55000000000000004">
      <c r="B57" s="104" t="s">
        <v>112</v>
      </c>
      <c r="C57" s="103"/>
      <c r="D57" s="103"/>
      <c r="E57" s="103"/>
      <c r="F57" s="103"/>
      <c r="G57" s="103"/>
      <c r="H57" s="103"/>
      <c r="I57" s="103"/>
    </row>
    <row r="59" spans="2:12" x14ac:dyDescent="0.55000000000000004">
      <c r="B59" s="42" t="str">
        <f>'1'!B59</f>
        <v>Form template approved by Toxicology Technical Leader Wayne Lewallen on 11/14/2019.</v>
      </c>
    </row>
    <row r="60" spans="2:12" x14ac:dyDescent="0.55000000000000004">
      <c r="B60" s="42"/>
    </row>
    <row r="61" spans="2:12" x14ac:dyDescent="0.55000000000000004">
      <c r="B61" s="42"/>
      <c r="L61" s="119"/>
    </row>
    <row r="62" spans="2:12" x14ac:dyDescent="0.55000000000000004">
      <c r="B62" s="42"/>
      <c r="I62" s="8"/>
      <c r="L62" s="119" t="s">
        <v>118</v>
      </c>
    </row>
    <row r="63" spans="2:12" x14ac:dyDescent="0.55000000000000004">
      <c r="I63" s="131"/>
    </row>
    <row r="64" spans="2:12" x14ac:dyDescent="0.55000000000000004">
      <c r="I64" s="7"/>
    </row>
    <row r="65" spans="1:7" hidden="1" x14ac:dyDescent="0.55000000000000004">
      <c r="B65" s="44" t="s">
        <v>29</v>
      </c>
    </row>
    <row r="66" spans="1:7" hidden="1" x14ac:dyDescent="0.55000000000000004">
      <c r="B66" s="21" t="s">
        <v>41</v>
      </c>
      <c r="C66" s="46" t="s">
        <v>3</v>
      </c>
      <c r="D66" s="45"/>
    </row>
    <row r="67" spans="1:7" hidden="1" x14ac:dyDescent="0.55000000000000004">
      <c r="B67" s="47">
        <f>C11</f>
        <v>0</v>
      </c>
      <c r="C67" s="9" t="e">
        <f>ABS(C11-D$72)</f>
        <v>#DIV/0!</v>
      </c>
      <c r="D67" s="16" t="str">
        <f>IFERROR(C67/$D$72,"")</f>
        <v/>
      </c>
    </row>
    <row r="68" spans="1:7" hidden="1" x14ac:dyDescent="0.55000000000000004">
      <c r="B68" s="47">
        <f>C12</f>
        <v>0</v>
      </c>
      <c r="C68" s="10" t="e">
        <f>ABS(C12-D$72)</f>
        <v>#DIV/0!</v>
      </c>
      <c r="D68" s="16" t="str">
        <f t="shared" ref="D68:D70" si="0">IFERROR(C68/$D$72,"")</f>
        <v/>
      </c>
    </row>
    <row r="69" spans="1:7" hidden="1" x14ac:dyDescent="0.55000000000000004">
      <c r="B69" s="47">
        <f>C13</f>
        <v>0</v>
      </c>
      <c r="C69" s="10" t="e">
        <f>ABS(C13-D$72)</f>
        <v>#DIV/0!</v>
      </c>
      <c r="D69" s="16" t="str">
        <f t="shared" si="0"/>
        <v/>
      </c>
    </row>
    <row r="70" spans="1:7" hidden="1" x14ac:dyDescent="0.55000000000000004">
      <c r="B70" s="47">
        <f>C14</f>
        <v>0</v>
      </c>
      <c r="C70" s="10" t="e">
        <f>ABS(C14-D$72)</f>
        <v>#DIV/0!</v>
      </c>
      <c r="D70" s="16" t="str">
        <f t="shared" si="0"/>
        <v/>
      </c>
    </row>
    <row r="71" spans="1:7" hidden="1" x14ac:dyDescent="0.55000000000000004">
      <c r="F71" s="38" t="s">
        <v>77</v>
      </c>
    </row>
    <row r="72" spans="1:7" hidden="1" x14ac:dyDescent="0.55000000000000004">
      <c r="C72" s="38" t="s">
        <v>0</v>
      </c>
      <c r="D72" s="6" t="e">
        <f>AVERAGE(C11:C14)</f>
        <v>#DIV/0!</v>
      </c>
      <c r="E72" s="38" t="s">
        <v>10</v>
      </c>
      <c r="F72" s="37" t="e">
        <f>D72/1.18</f>
        <v>#DIV/0!</v>
      </c>
      <c r="G72" s="38" t="s">
        <v>10</v>
      </c>
    </row>
    <row r="73" spans="1:7" hidden="1" x14ac:dyDescent="0.55000000000000004">
      <c r="C73" s="55" t="s">
        <v>4</v>
      </c>
      <c r="D73" s="3" t="e">
        <f>TEXT(INT(D72*100)/100,"0.00")</f>
        <v>#DIV/0!</v>
      </c>
      <c r="E73" s="38" t="s">
        <v>10</v>
      </c>
      <c r="F73" s="3" t="e">
        <f>TEXT(INT(F72*100)/100,"0.00")</f>
        <v>#DIV/0!</v>
      </c>
      <c r="G73" s="38" t="s">
        <v>10</v>
      </c>
    </row>
    <row r="74" spans="1:7" hidden="1" x14ac:dyDescent="0.55000000000000004">
      <c r="C74" s="8" t="s">
        <v>1</v>
      </c>
      <c r="D74" s="4" t="str">
        <f>IF(MIN(C11:C14)&lt;0.01,"0.00",D73)</f>
        <v>0.00</v>
      </c>
      <c r="E74" s="38" t="s">
        <v>10</v>
      </c>
      <c r="F74" s="4" t="str">
        <f>IF(MIN(C11:C14)&lt;0.01,"0.00",F73)</f>
        <v>0.00</v>
      </c>
      <c r="G74" s="38" t="s">
        <v>10</v>
      </c>
    </row>
    <row r="75" spans="1:7" hidden="1" x14ac:dyDescent="0.55000000000000004"/>
    <row r="76" spans="1:7" hidden="1" x14ac:dyDescent="0.55000000000000004">
      <c r="C76" s="174" t="s">
        <v>2</v>
      </c>
      <c r="D76" s="56">
        <f>VLOOKUP(C9,Ranges!G9:H12,2)</f>
        <v>0.04</v>
      </c>
    </row>
    <row r="77" spans="1:7" hidden="1" x14ac:dyDescent="0.55000000000000004">
      <c r="B77" s="58"/>
      <c r="C77" s="175"/>
      <c r="D77" s="57" t="e">
        <f>D76*D72</f>
        <v>#DIV/0!</v>
      </c>
      <c r="F77" s="1"/>
    </row>
    <row r="78" spans="1:7" hidden="1" x14ac:dyDescent="0.55000000000000004">
      <c r="B78" s="58"/>
      <c r="C78" s="65"/>
      <c r="D78" s="66"/>
      <c r="F78" s="1"/>
    </row>
    <row r="79" spans="1:7" hidden="1" x14ac:dyDescent="0.55000000000000004">
      <c r="B79" s="11" t="s">
        <v>76</v>
      </c>
      <c r="C79" s="11"/>
    </row>
    <row r="80" spans="1:7" hidden="1" x14ac:dyDescent="0.55000000000000004">
      <c r="A80" s="64"/>
      <c r="B80" s="38" t="s">
        <v>78</v>
      </c>
      <c r="C80" s="63" t="str">
        <f>IF(OR(SUM(J11:J14)&gt;0,MAX(D67:D70)&gt;D76,C8="serum"),"",IF(D74="0.00","",CONCATENATE("The measured ",C8," acetone concentration is ",TEXT(TRUNC(D72,3),"0.000")," +/- ",IF(INT(D72*D76*10000)&lt;5,"0.001",TEXT(D72*D76,"0.000"))," grams per 100 milliliters, at a coverage probability of 99.7%.  ",CHAR(10),CHAR(10))))</f>
        <v/>
      </c>
    </row>
    <row r="81" spans="1:9" hidden="1" x14ac:dyDescent="0.55000000000000004">
      <c r="A81" s="64"/>
      <c r="B81" s="38" t="s">
        <v>79</v>
      </c>
      <c r="C81" s="63" t="str">
        <f>CONCATENATE("The ",C8," alcohol concentration is 0.00 grams of alcohol per 100 milliliters, as defined by NCGS 20-4.01 (1b).  ",IF(AND(B20="",E20="",C9&lt;&gt;"acetone"),C86,CHAR(10)&amp;CHAR(10)))</f>
        <v>The blood alcohol concentration is 0.00 grams of alcohol per 100 milliliters, as defined by NCGS 20-4.01 (1b).    (Analysis performed using HS-GC.)</v>
      </c>
    </row>
    <row r="82" spans="1:9" hidden="1" x14ac:dyDescent="0.55000000000000004">
      <c r="A82" s="64"/>
      <c r="B82" s="38" t="s">
        <v>80</v>
      </c>
      <c r="C82" s="63" t="str">
        <f>IFERROR(IF(AND(SUM(J11:J14)=0,MAX(D67:D70)&gt;D76),"",IF(C8="serum",CONCATENATE("The blood ",C9," concentration is ",TEXT(F74,"0.00")," grams of alcohol per 100 milliliters, as defined by NCGS 20-4.01 (1b).  The reported blood alcohol concentration is a calculated value resulting from a converted serum alcohol concentration.  The measured serum ",C9," concentration is ",TEXT(TRUNC(D72,3),"0.000")," +/- ",IF(INT(D72*D76*10000)&lt;5,"0.001",TEXT(D72*D76,"0.000"))," grams of alcohol per 100 milliliters, at a coverage probability of 99.7%.",IF(AND(B20="",E20=""),C86,CHAR(10)&amp;CHAR(10))),"")),"")</f>
        <v/>
      </c>
    </row>
    <row r="83" spans="1:9" hidden="1" x14ac:dyDescent="0.55000000000000004">
      <c r="A83" s="64"/>
      <c r="B83" s="38" t="s">
        <v>81</v>
      </c>
      <c r="C83" s="63" t="str">
        <f>IFERROR(IF(AND(SUM(J11:J14)=0,MAX(D67:D70)&gt;D76,SUM(K11:K14)=4,M30&lt;&gt;""),CONCATENATE("The ",C8," ",C9," concentration is ",TEXT(INT(M30*100)/100,"0.00")," grams of alcohol per 100 milliliters, as defined by NCGS 20-4.01 (1b)."),IF(AND(SUM(J11:J14)=0,MAX(D67:D70)&gt;D76),"",CONCATENATE("The ",C8," ",C9," concentration is ",TEXT(D74,"0.00")," grams of alcohol per 100 milliliters, as defined by NCGS 20-4.01 (1b).","  The measured ",C8," ",C9," concentration is ",TEXT(TRUNC(D72,3),"0.000")," +/- ",IF(INT(D72*D76*10000)&lt;5,"0.001",TEXT(D72*D76,"0.000"))," grams of alcohol per 100 milliliters, at a coverage probability of 99.7%.  ",IF(AND(B20="",E20=""),C86,CHAR(10)&amp;CHAR(10))))),"")</f>
        <v/>
      </c>
    </row>
    <row r="84" spans="1:9" hidden="1" x14ac:dyDescent="0.55000000000000004">
      <c r="A84" s="64"/>
      <c r="B84" s="38" t="s">
        <v>83</v>
      </c>
      <c r="C84" s="63" t="str">
        <f>CONCATENATE("Analysis confirmed the presence of the following substance: ",B20,".  ",CHAR(10),CHAR(10))</f>
        <v xml:space="preserve">Analysis confirmed the presence of the following substance: .  
</v>
      </c>
    </row>
    <row r="85" spans="1:9" hidden="1" x14ac:dyDescent="0.55000000000000004">
      <c r="A85" s="64"/>
      <c r="B85" s="67" t="s">
        <v>84</v>
      </c>
      <c r="C85" s="54" t="str">
        <f>CONCATENATE("Analysis did not confirm the presence of the following: ",E20,".  ",CHAR(10),CHAR(10))</f>
        <v xml:space="preserve">Analysis did not confirm the presence of the following: .  
</v>
      </c>
    </row>
    <row r="86" spans="1:9" hidden="1" x14ac:dyDescent="0.55000000000000004">
      <c r="A86" s="64"/>
      <c r="B86" s="78" t="s">
        <v>90</v>
      </c>
      <c r="C86" s="101" t="s">
        <v>111</v>
      </c>
    </row>
    <row r="87" spans="1:9" hidden="1" x14ac:dyDescent="0.55000000000000004"/>
    <row r="88" spans="1:9" hidden="1" x14ac:dyDescent="0.55000000000000004"/>
    <row r="89" spans="1:9" hidden="1" x14ac:dyDescent="0.55000000000000004">
      <c r="B89" s="38" t="s">
        <v>100</v>
      </c>
      <c r="E89" s="90"/>
    </row>
    <row r="90" spans="1:9" hidden="1" x14ac:dyDescent="0.55000000000000004">
      <c r="B90" s="159" t="str">
        <f>CONCATENATE(IF(AND(C8&lt;&gt;"serum",C9="acetone"),"- "&amp;C80,""),IF(OR(C17="x",AND(C9&lt;&gt;"acetone",SUM(J11:J14)&gt;0)),"- "&amp;C81,""),IF(AND(SUM(K11:K14)&gt;1,C8&lt;&gt;"serum",C9&lt;&gt;"acetone",C17&lt;&gt;"x",SUM(J11:J14)=0),"- "&amp;C83,""),IF(AND(C8="serum",C17&lt;&gt;"x",SUM(J11:J14)=0),"- "&amp;C82,""),IF(B20&lt;&gt;"","- "&amp;C84,""),IF(E20&lt;&gt;"","- "&amp;C85,""),IF(OR(B20&lt;&gt;"",E20&lt;&gt;"",AND(C9="acetone",C8&lt;&gt;"serum")),C86,""))</f>
        <v/>
      </c>
      <c r="C90" s="160"/>
      <c r="D90" s="160"/>
      <c r="E90" s="160"/>
      <c r="F90" s="160"/>
      <c r="G90" s="160"/>
      <c r="H90" s="160"/>
      <c r="I90" s="161"/>
    </row>
    <row r="91" spans="1:9" hidden="1" x14ac:dyDescent="0.55000000000000004">
      <c r="B91" s="162"/>
      <c r="C91" s="163"/>
      <c r="D91" s="163"/>
      <c r="E91" s="163"/>
      <c r="F91" s="163"/>
      <c r="G91" s="163"/>
      <c r="H91" s="163"/>
      <c r="I91" s="164"/>
    </row>
    <row r="92" spans="1:9" hidden="1" x14ac:dyDescent="0.55000000000000004">
      <c r="B92" s="162"/>
      <c r="C92" s="163"/>
      <c r="D92" s="163"/>
      <c r="E92" s="163"/>
      <c r="F92" s="163"/>
      <c r="G92" s="163"/>
      <c r="H92" s="163"/>
      <c r="I92" s="164"/>
    </row>
    <row r="93" spans="1:9" hidden="1" x14ac:dyDescent="0.55000000000000004">
      <c r="B93" s="162"/>
      <c r="C93" s="163"/>
      <c r="D93" s="163"/>
      <c r="E93" s="163"/>
      <c r="F93" s="163"/>
      <c r="G93" s="163"/>
      <c r="H93" s="163"/>
      <c r="I93" s="164"/>
    </row>
    <row r="94" spans="1:9" hidden="1" x14ac:dyDescent="0.55000000000000004">
      <c r="B94" s="162"/>
      <c r="C94" s="163"/>
      <c r="D94" s="163"/>
      <c r="E94" s="163"/>
      <c r="F94" s="163"/>
      <c r="G94" s="163"/>
      <c r="H94" s="163"/>
      <c r="I94" s="164"/>
    </row>
    <row r="95" spans="1:9" hidden="1" x14ac:dyDescent="0.55000000000000004">
      <c r="B95" s="162"/>
      <c r="C95" s="163"/>
      <c r="D95" s="163"/>
      <c r="E95" s="163"/>
      <c r="F95" s="163"/>
      <c r="G95" s="163"/>
      <c r="H95" s="163"/>
      <c r="I95" s="164"/>
    </row>
    <row r="96" spans="1:9" hidden="1" x14ac:dyDescent="0.55000000000000004">
      <c r="B96" s="162"/>
      <c r="C96" s="163"/>
      <c r="D96" s="163"/>
      <c r="E96" s="163"/>
      <c r="F96" s="163"/>
      <c r="G96" s="163"/>
      <c r="H96" s="163"/>
      <c r="I96" s="164"/>
    </row>
    <row r="97" spans="2:9" hidden="1" x14ac:dyDescent="0.55000000000000004">
      <c r="B97" s="162"/>
      <c r="C97" s="163"/>
      <c r="D97" s="163"/>
      <c r="E97" s="163"/>
      <c r="F97" s="163"/>
      <c r="G97" s="163"/>
      <c r="H97" s="163"/>
      <c r="I97" s="164"/>
    </row>
    <row r="98" spans="2:9" hidden="1" x14ac:dyDescent="0.55000000000000004">
      <c r="B98" s="162"/>
      <c r="C98" s="163"/>
      <c r="D98" s="163"/>
      <c r="E98" s="163"/>
      <c r="F98" s="163"/>
      <c r="G98" s="163"/>
      <c r="H98" s="163"/>
      <c r="I98" s="164"/>
    </row>
    <row r="99" spans="2:9" hidden="1" x14ac:dyDescent="0.55000000000000004">
      <c r="B99" s="165"/>
      <c r="C99" s="166"/>
      <c r="D99" s="166"/>
      <c r="E99" s="166"/>
      <c r="F99" s="166"/>
      <c r="G99" s="166"/>
      <c r="H99" s="166"/>
      <c r="I99" s="167"/>
    </row>
    <row r="100" spans="2:9" hidden="1" x14ac:dyDescent="0.55000000000000004"/>
  </sheetData>
  <sheetProtection algorithmName="SHA-512" hashValue="mpCMzYHk9u2Y1geY568ie5FrPBxLxuZm0sBZf8TzCbSHs19/ImMeiYEjSOie5pUXbhl2vTg5NV1rXyUbuKnFeg==" saltValue="wohtkRppAED4nv/V0sIl6Q==" spinCount="100000" sheet="1" objects="1" scenarios="1"/>
  <mergeCells count="29">
    <mergeCell ref="B1:F1"/>
    <mergeCell ref="E4:F4"/>
    <mergeCell ref="E5:F5"/>
    <mergeCell ref="N7:P7"/>
    <mergeCell ref="F8:F16"/>
    <mergeCell ref="G8:I8"/>
    <mergeCell ref="N8:P8"/>
    <mergeCell ref="G9:I9"/>
    <mergeCell ref="G10:I10"/>
    <mergeCell ref="G11:I11"/>
    <mergeCell ref="B27:I27"/>
    <mergeCell ref="P11:P22"/>
    <mergeCell ref="G12:I12"/>
    <mergeCell ref="G13:I13"/>
    <mergeCell ref="G14:I14"/>
    <mergeCell ref="G15:I15"/>
    <mergeCell ref="G16:I16"/>
    <mergeCell ref="E19:H19"/>
    <mergeCell ref="B20:C20"/>
    <mergeCell ref="E20:H20"/>
    <mergeCell ref="B23:I24"/>
    <mergeCell ref="N23:P23"/>
    <mergeCell ref="O25:P26"/>
    <mergeCell ref="N28:P28"/>
    <mergeCell ref="B30:I38"/>
    <mergeCell ref="B41:I55"/>
    <mergeCell ref="C76:C77"/>
    <mergeCell ref="B90:I99"/>
    <mergeCell ref="N30:P31"/>
  </mergeCells>
  <conditionalFormatting sqref="C67:C70">
    <cfRule type="expression" dxfId="259" priority="8">
      <formula>ABS(C11-$D$72)&gt;$D$77</formula>
    </cfRule>
  </conditionalFormatting>
  <conditionalFormatting sqref="B26">
    <cfRule type="expression" dxfId="258" priority="9">
      <formula>B27=""</formula>
    </cfRule>
  </conditionalFormatting>
  <conditionalFormatting sqref="B4">
    <cfRule type="expression" dxfId="257" priority="7">
      <formula>$B$5=""</formula>
    </cfRule>
  </conditionalFormatting>
  <conditionalFormatting sqref="C4">
    <cfRule type="expression" dxfId="256" priority="6">
      <formula>$C$5=""</formula>
    </cfRule>
  </conditionalFormatting>
  <conditionalFormatting sqref="E4:F4">
    <cfRule type="expression" dxfId="255" priority="5">
      <formula>$E$5=""</formula>
    </cfRule>
  </conditionalFormatting>
  <conditionalFormatting sqref="H4">
    <cfRule type="expression" dxfId="254" priority="4">
      <formula>$H$5=""</formula>
    </cfRule>
  </conditionalFormatting>
  <conditionalFormatting sqref="C8">
    <cfRule type="expression" dxfId="253" priority="3">
      <formula>$C$8&lt;&gt;"blood"</formula>
    </cfRule>
  </conditionalFormatting>
  <conditionalFormatting sqref="C9">
    <cfRule type="expression" dxfId="252" priority="2">
      <formula>$C$9&lt;&gt;"ethanol"</formula>
    </cfRule>
  </conditionalFormatting>
  <conditionalFormatting sqref="M30">
    <cfRule type="expression" dxfId="251" priority="1">
      <formula>N30&lt;&gt;""</formula>
    </cfRule>
  </conditionalFormatting>
  <conditionalFormatting sqref="G9:G12">
    <cfRule type="expression" dxfId="250" priority="151">
      <formula>AND(SUM(J$11:J$14)=0,D67&gt;$D$76)</formula>
    </cfRule>
  </conditionalFormatting>
  <dataValidations count="8">
    <dataValidation type="list" allowBlank="1" showInputMessage="1" showErrorMessage="1" sqref="C17" xr:uid="{00000000-0002-0000-2800-000000000000}">
      <formula1>applies</formula1>
    </dataValidation>
    <dataValidation type="list" errorStyle="warning" allowBlank="1" showInputMessage="1" showErrorMessage="1" errorTitle="custom entry" error="You have entered a selection not in the drop-down list.  " sqref="B20:C20" xr:uid="{00000000-0002-0000-2800-000001000000}">
      <formula1>othervolid</formula1>
    </dataValidation>
    <dataValidation type="list" errorStyle="warning" allowBlank="1" showInputMessage="1" showErrorMessage="1" errorTitle="Custom Entry" error="You have entered a name not in the drop-down list." sqref="H5" xr:uid="{00000000-0002-0000-2800-000002000000}">
      <formula1>analyst_list</formula1>
    </dataValidation>
    <dataValidation type="list" allowBlank="1" showInputMessage="1" showErrorMessage="1" sqref="C8" xr:uid="{00000000-0002-0000-2800-000003000000}">
      <formula1>matrix_list</formula1>
    </dataValidation>
    <dataValidation type="list" errorStyle="warning" allowBlank="1" showErrorMessage="1" errorTitle="Custom entry" error="You have customized this field." sqref="B23:I24" xr:uid="{00000000-0002-0000-2800-000004000000}">
      <formula1>statements</formula1>
    </dataValidation>
    <dataValidation type="list" errorStyle="warning" allowBlank="1" showInputMessage="1" showErrorMessage="1" errorTitle="Custom Entry" error="You have entered a selection not in the drop-down list.  " sqref="E20" xr:uid="{00000000-0002-0000-2800-000005000000}">
      <formula1>othervolid</formula1>
    </dataValidation>
    <dataValidation type="textLength" errorStyle="warning" operator="equal" allowBlank="1" showInputMessage="1" showErrorMessage="1" errorTitle="Case Number Length Error?" error="The length of the case number should be 10 characters." sqref="B5" xr:uid="{00000000-0002-0000-2800-000006000000}">
      <formula1>10</formula1>
    </dataValidation>
    <dataValidation type="list" errorStyle="warning" allowBlank="1" showErrorMessage="1" errorTitle="Custom entry" error="You have customized this field." sqref="B27:I27" xr:uid="{00000000-0002-0000-2800-000007000000}">
      <formula1>dispositions</formula1>
    </dataValidation>
  </dataValidations>
  <pageMargins left="0.7" right="0.7" top="0.75" bottom="0.75" header="0.3" footer="0.3"/>
  <pageSetup scale="68" orientation="portrait" horizontalDpi="300" verticalDpi="300" r:id="rId1"/>
  <ignoredErrors>
    <ignoredError sqref="H5 E5 B5:C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986" r:id="rId4" name="Button 2">
              <controlPr defaultSize="0" print="0" autoFill="0" autoPict="0" macro="[0]!ThisWorkbook.GeneratePDF">
                <anchor moveWithCells="1">
                  <from>
                    <xdr:col>8</xdr:col>
                    <xdr:colOff>1123950</xdr:colOff>
                    <xdr:row>3</xdr:row>
                    <xdr:rowOff>11430</xdr:rowOff>
                  </from>
                  <to>
                    <xdr:col>11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2800-000008000000}">
          <x14:formula1>
            <xm:f>Ranges!$G$9:$G$12</xm:f>
          </x14:formula1>
          <xm:sqref>C9</xm:sqref>
        </x14:dataValidation>
        <x14:dataValidation type="date" errorStyle="information" operator="lessThan" allowBlank="1" showErrorMessage="1" errorTitle="Uncertainty Update Due" error="The uncertainty values used in this form are due to be updated.  Please ensure you are using the most recent form." xr:uid="{00000000-0002-0000-2800-000009000000}">
          <x14:formula1>
            <xm:f>Ranges!G14+Ranges!G16</xm:f>
          </x14:formula1>
          <xm:sqref>E5</xm:sqref>
        </x14:dataValidation>
      </x14:dataValidation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3">
    <pageSetUpPr fitToPage="1"/>
  </sheetPr>
  <dimension ref="A1:Q100"/>
  <sheetViews>
    <sheetView showGridLines="0" zoomScaleNormal="100" workbookViewId="0">
      <selection activeCell="C11" sqref="C11"/>
    </sheetView>
  </sheetViews>
  <sheetFormatPr defaultColWidth="9.15625" defaultRowHeight="14.4" x14ac:dyDescent="0.55000000000000004"/>
  <cols>
    <col min="1" max="1" width="1.83984375" style="38" customWidth="1"/>
    <col min="2" max="2" width="20.83984375" style="38" customWidth="1"/>
    <col min="3" max="3" width="12" style="38" bestFit="1" customWidth="1"/>
    <col min="4" max="4" width="11" style="38" customWidth="1"/>
    <col min="5" max="5" width="9.578125" style="38" customWidth="1"/>
    <col min="6" max="6" width="7.15625" style="38" customWidth="1"/>
    <col min="7" max="7" width="7.68359375" style="38" customWidth="1"/>
    <col min="8" max="8" width="25.68359375" style="38" customWidth="1"/>
    <col min="9" max="9" width="38.578125" style="38" customWidth="1"/>
    <col min="10" max="10" width="15.83984375" style="38" hidden="1" customWidth="1"/>
    <col min="11" max="11" width="22.41796875" style="38" hidden="1" customWidth="1"/>
    <col min="12" max="12" width="5" style="38" customWidth="1"/>
    <col min="13" max="13" width="7.41796875" style="38" customWidth="1"/>
    <col min="14" max="14" width="2.26171875" style="38" customWidth="1"/>
    <col min="15" max="15" width="2" style="38" customWidth="1"/>
    <col min="16" max="16" width="88.15625" style="38" customWidth="1"/>
    <col min="17" max="16384" width="9.15625" style="38"/>
  </cols>
  <sheetData>
    <row r="1" spans="2:17" ht="15" customHeight="1" x14ac:dyDescent="0.55000000000000004">
      <c r="B1" s="132" t="str">
        <f>'1'!B1</f>
        <v>Body Fluid Alcohol Concentration and Volatiles Reporting Form</v>
      </c>
      <c r="C1" s="133"/>
      <c r="D1" s="133"/>
      <c r="E1" s="133"/>
      <c r="F1" s="133"/>
      <c r="G1" s="79"/>
      <c r="H1" s="79"/>
      <c r="I1" s="93" t="str">
        <f>'1'!I1</f>
        <v>Version 2</v>
      </c>
      <c r="J1" s="44" t="s">
        <v>40</v>
      </c>
      <c r="K1" s="44" t="s">
        <v>40</v>
      </c>
      <c r="L1" s="44"/>
    </row>
    <row r="2" spans="2:17" ht="15" customHeight="1" x14ac:dyDescent="0.55000000000000004">
      <c r="B2" s="80" t="str">
        <f>'1'!B2</f>
        <v>NCSCL - Toxicology Section</v>
      </c>
      <c r="C2" s="11"/>
      <c r="D2" s="11"/>
      <c r="E2" s="11"/>
      <c r="F2" s="11"/>
      <c r="G2" s="11"/>
      <c r="H2" s="11"/>
      <c r="I2" s="94" t="str">
        <f>'1'!I2</f>
        <v>Effective Date: 11/14/2019</v>
      </c>
      <c r="J2" s="44"/>
      <c r="K2" s="44"/>
      <c r="L2" s="44"/>
      <c r="N2" s="100"/>
    </row>
    <row r="3" spans="2:17" ht="15" customHeight="1" x14ac:dyDescent="0.55000000000000004">
      <c r="D3" s="41"/>
      <c r="O3" s="95" t="s">
        <v>88</v>
      </c>
    </row>
    <row r="4" spans="2:17" ht="15" customHeight="1" x14ac:dyDescent="0.55000000000000004">
      <c r="B4" s="124" t="s">
        <v>37</v>
      </c>
      <c r="C4" s="124" t="s">
        <v>38</v>
      </c>
      <c r="E4" s="138" t="s">
        <v>94</v>
      </c>
      <c r="F4" s="138"/>
      <c r="H4" s="118" t="s">
        <v>44</v>
      </c>
      <c r="J4" s="92"/>
      <c r="O4" s="95"/>
      <c r="P4" s="110" t="s">
        <v>113</v>
      </c>
    </row>
    <row r="5" spans="2:17" ht="15" customHeight="1" x14ac:dyDescent="0.55000000000000004">
      <c r="B5" s="120" t="str">
        <f>IF('Sample list'!B46="","",'Sample list'!B46)</f>
        <v/>
      </c>
      <c r="C5" s="120" t="str">
        <f>IF('Sample list'!C46="","",'Sample list'!C46)</f>
        <v/>
      </c>
      <c r="E5" s="136" t="str">
        <f>IF('1'!E5="","",'1'!E5)</f>
        <v/>
      </c>
      <c r="F5" s="137"/>
      <c r="H5" s="83" t="str">
        <f>IF('1'!H5="","",'1'!H5)</f>
        <v/>
      </c>
      <c r="O5" s="38" t="s">
        <v>88</v>
      </c>
      <c r="P5" s="37" t="str">
        <f>B41</f>
        <v/>
      </c>
    </row>
    <row r="6" spans="2:17" ht="15" customHeight="1" x14ac:dyDescent="0.55000000000000004"/>
    <row r="7" spans="2:17" ht="15" customHeight="1" thickBot="1" x14ac:dyDescent="0.6">
      <c r="N7" s="135" t="s">
        <v>96</v>
      </c>
      <c r="O7" s="135"/>
      <c r="P7" s="135"/>
    </row>
    <row r="8" spans="2:17" ht="15" customHeight="1" x14ac:dyDescent="0.55000000000000004">
      <c r="B8" s="71" t="s">
        <v>92</v>
      </c>
      <c r="C8" s="81" t="s">
        <v>71</v>
      </c>
      <c r="F8" s="141" t="s">
        <v>86</v>
      </c>
      <c r="G8" s="139" t="str">
        <f>CONCATENATE("The measured ",C9," values are:")</f>
        <v>The measured ethanol values are:</v>
      </c>
      <c r="H8" s="140"/>
      <c r="I8" s="140"/>
      <c r="M8" s="64"/>
      <c r="N8" s="134" t="s">
        <v>97</v>
      </c>
      <c r="O8" s="134"/>
      <c r="P8" s="134"/>
      <c r="Q8" s="40"/>
    </row>
    <row r="9" spans="2:17" ht="15" customHeight="1" x14ac:dyDescent="0.55000000000000004">
      <c r="B9" s="72" t="s">
        <v>93</v>
      </c>
      <c r="C9" s="82" t="s">
        <v>5</v>
      </c>
      <c r="F9" s="141"/>
      <c r="G9" s="142" t="str">
        <f>IF(C11="","",IF(C11=0,"0.0000  g/dl",CONCATENATE(TEXT(C11,"0.0000"),"  g/dl",IF(AND(SUM(J$11:J$14)=0,D67&gt;$D$76),CONCATENATE("  (&gt;",$D$76*100,"% deviation from the average)"),""),IF(C11*10000-INT(C11*10000)&gt;0.0001,"    (THIS VALUE CONTAINS MORE DECIMAL PLACES THAN DISPLAYED)",""))))</f>
        <v/>
      </c>
      <c r="H9" s="143"/>
      <c r="I9" s="143"/>
      <c r="M9" s="64"/>
      <c r="N9" s="105"/>
      <c r="O9" s="89"/>
      <c r="P9" s="106"/>
      <c r="Q9" s="40"/>
    </row>
    <row r="10" spans="2:17" ht="15" customHeight="1" x14ac:dyDescent="0.55000000000000004">
      <c r="B10" s="72"/>
      <c r="C10" s="73"/>
      <c r="D10" s="69"/>
      <c r="F10" s="141"/>
      <c r="G10" s="142" t="str">
        <f>IF(C12="","",IF(C12=0,"0.0000  g/dl",CONCATENATE(TEXT(C12,"0.0000"),"  g/dl",IF(AND(SUM(J$11:J$14)=0,D68&gt;$D$76),CONCATENATE("  (&gt;",$D$76*100,"% deviation from the average)"),""),IF(C12*10000-INT(C12*10000)&gt;0.0001,"    (THIS VALUE CONTAINS MORE DECIMAL PLACES THAN DISPLAYED)",""))))</f>
        <v/>
      </c>
      <c r="H10" s="143"/>
      <c r="I10" s="143"/>
      <c r="J10" s="38" t="s">
        <v>39</v>
      </c>
      <c r="K10" s="43" t="s">
        <v>75</v>
      </c>
      <c r="L10" s="43"/>
      <c r="M10" s="64"/>
      <c r="N10" s="7"/>
      <c r="O10" s="89" t="str">
        <f>"Item "&amp;C5&amp;":"</f>
        <v>Item :</v>
      </c>
      <c r="P10" s="89"/>
      <c r="Q10" s="40"/>
    </row>
    <row r="11" spans="2:17" ht="15" customHeight="1" x14ac:dyDescent="0.55000000000000004">
      <c r="B11" s="74" t="s">
        <v>74</v>
      </c>
      <c r="C11" s="84"/>
      <c r="D11" s="2" t="str">
        <f>IF(LEN(C11)&gt;6,"re-enter",IF(C11&gt;0.5,"HI cal",""))</f>
        <v/>
      </c>
      <c r="F11" s="141"/>
      <c r="G11" s="142" t="str">
        <f>IF(C13="","",IF(C13=0,"0.0000  g/dl",CONCATENATE(TEXT(C13,"0.0000"),"  g/dl",IF(AND(SUM(J$11:J$14)=0,D69&gt;$D$76),CONCATENATE("  (&gt;",$D$76*100,"% deviation from the average)"),""),IF(C13*10000-INT(C13*10000)&gt;0.0001,"    (THIS VALUE CONTAINS MORE DECIMAL PLACES THAN DISPLAYED)",""))))</f>
        <v/>
      </c>
      <c r="H11" s="143"/>
      <c r="I11" s="143"/>
      <c r="J11" s="54">
        <f>IF(C11="",0,IF(C11&lt;0.01,1,0))</f>
        <v>0</v>
      </c>
      <c r="K11" s="43">
        <f>IF(C11&lt;&gt;"",1,0)</f>
        <v>0</v>
      </c>
      <c r="L11" s="43"/>
      <c r="M11" s="64"/>
      <c r="N11" s="88"/>
      <c r="O11" s="91"/>
      <c r="P11" s="151" t="str">
        <f>CONCATENATE(IF(B90="","",B90&amp;CHAR(10)&amp;CHAR(10)),IF(B23="","","- "&amp;B23))</f>
        <v/>
      </c>
      <c r="Q11" s="40"/>
    </row>
    <row r="12" spans="2:17" ht="15" customHeight="1" x14ac:dyDescent="0.55000000000000004">
      <c r="B12" s="72"/>
      <c r="C12" s="84"/>
      <c r="D12" s="2" t="str">
        <f>IF(LEN(C12)&gt;6,"re-enter",IF(C12&gt;0.5,"HI cal",""))</f>
        <v/>
      </c>
      <c r="F12" s="141"/>
      <c r="G12" s="142" t="str">
        <f>IF(C14="","",IF(C14=0,"0.0000  g/dl",CONCATENATE(TEXT(C14,"0.0000"),"  g/dl",IF(AND(SUM(J$11:J$14)=0,D70&gt;$D$76),CONCATENATE("  (&gt;",$D$76*100,"% deviation from the average)"),""),IF(C14*10000-INT(C14*10000)&gt;0.0001,"    (THIS VALUE CONTAINS MORE DECIMAL PLACES THAN DISPLAYED)",""))))</f>
        <v/>
      </c>
      <c r="H12" s="143"/>
      <c r="I12" s="143"/>
      <c r="J12" s="54">
        <f>IF(C12="",0,IF(C12&lt;0.01,1,0))</f>
        <v>0</v>
      </c>
      <c r="K12" s="43">
        <f>IF(C12&lt;&gt;"",1,0)</f>
        <v>0</v>
      </c>
      <c r="L12" s="43"/>
      <c r="M12" s="64"/>
      <c r="N12" s="88"/>
      <c r="O12" s="88"/>
      <c r="P12" s="151"/>
      <c r="Q12" s="40"/>
    </row>
    <row r="13" spans="2:17" ht="15" customHeight="1" x14ac:dyDescent="0.55000000000000004">
      <c r="B13" s="72"/>
      <c r="C13" s="84"/>
      <c r="D13" s="2" t="str">
        <f>IF(LEN(C13)&gt;6,"re-enter",IF(C13&gt;0.5,"HI cal",""))</f>
        <v/>
      </c>
      <c r="F13" s="141"/>
      <c r="G13" s="139" t="str">
        <f>IF(MIN(C11:C14)&lt;0.01,"",CONCATENATE("The average of the four values is  ",TEXT(D72,"0.000000")," g/dl."))</f>
        <v/>
      </c>
      <c r="H13" s="140"/>
      <c r="I13" s="140"/>
      <c r="J13" s="54">
        <f>IF(C13="",0,IF(C13&lt;0.01,1,0))</f>
        <v>0</v>
      </c>
      <c r="K13" s="43">
        <f>IF(C13&lt;&gt;"",1,0)</f>
        <v>0</v>
      </c>
      <c r="L13" s="43"/>
      <c r="M13" s="64"/>
      <c r="N13" s="88"/>
      <c r="O13" s="88"/>
      <c r="P13" s="151"/>
      <c r="Q13" s="40"/>
    </row>
    <row r="14" spans="2:17" ht="15" customHeight="1" thickBot="1" x14ac:dyDescent="0.6">
      <c r="B14" s="75"/>
      <c r="C14" s="85"/>
      <c r="D14" s="2" t="str">
        <f>IF(LEN(C14)&gt;6,"re-enter",IF(C14&gt;0.5,"HI cal",""))</f>
        <v/>
      </c>
      <c r="F14" s="141"/>
      <c r="G14" s="144" t="str">
        <f>IF(MIN(C11:C14)&lt;0.01,"",CONCATENATE("The ",D76*100,"% uncertainty is +/- ", TEXT(D77,"0.0000000"), " g/dl, at a 99.73 % level of confidence (k=3)."))</f>
        <v/>
      </c>
      <c r="H14" s="145"/>
      <c r="I14" s="145"/>
      <c r="J14" s="54">
        <f>IF(C14="",0,IF(C14&lt;0.01,1,0))</f>
        <v>0</v>
      </c>
      <c r="K14" s="43">
        <f>IF(C14&lt;&gt;"",1,0)</f>
        <v>0</v>
      </c>
      <c r="L14" s="43"/>
      <c r="M14" s="64"/>
      <c r="N14" s="88"/>
      <c r="O14" s="88"/>
      <c r="P14" s="151"/>
      <c r="Q14" s="40"/>
    </row>
    <row r="15" spans="2:17" x14ac:dyDescent="0.55000000000000004">
      <c r="B15" s="117"/>
      <c r="F15" s="141"/>
      <c r="G15" s="146" t="str">
        <f>IF(OR(MIN(C11:C14)&lt;0.01,SUM(K11:K14)&lt;&gt;4),"",IF(AND(MAX(D67:D70)&gt;D76,M30=""),"",IF(AND(MAX(D67:D70)&gt;D76,M30&lt;&gt;""),"The lowest value was used for reporting.",CONCATENATE("The ",IF(C8="serum","serum converted, ",""),"truncated average for reporting is ",IF(C8="serum",TEXT(F74,"0.00"),TEXT(D74,"0.00")),"  g/dl."))))</f>
        <v/>
      </c>
      <c r="H15" s="147"/>
      <c r="I15" s="147"/>
      <c r="J15" s="54"/>
      <c r="M15" s="64"/>
      <c r="N15" s="88"/>
      <c r="O15" s="91"/>
      <c r="P15" s="151"/>
      <c r="Q15" s="40"/>
    </row>
    <row r="16" spans="2:17" x14ac:dyDescent="0.55000000000000004">
      <c r="B16" s="117"/>
      <c r="C16" s="70" t="str">
        <f>IF(AND(C9&lt;&gt;"acetone",C17="x",SUM(K11:K14)&gt;0,SUM(J11:J14)=0),"'No alcohol' selected below conflicts with entered results!","")</f>
        <v/>
      </c>
      <c r="F16" s="141"/>
      <c r="G16" s="144" t="str">
        <f>IF(C8="serum",CONCATENATE("The serum to whole blood conversion calculation is:  ",TEXT(D72,"0.000000")," g/dl / 1.18 = ",TEXT(F72,"0.000000")," g/dl."),"")</f>
        <v/>
      </c>
      <c r="H16" s="145"/>
      <c r="I16" s="145"/>
      <c r="J16" s="54"/>
      <c r="M16" s="64"/>
      <c r="N16" s="88"/>
      <c r="O16" s="7"/>
      <c r="P16" s="151"/>
      <c r="Q16" s="40"/>
    </row>
    <row r="17" spans="2:17" x14ac:dyDescent="0.55000000000000004">
      <c r="B17" s="68" t="s">
        <v>42</v>
      </c>
      <c r="C17" s="86"/>
      <c r="D17" s="60" t="s">
        <v>43</v>
      </c>
      <c r="F17" s="98"/>
      <c r="M17" s="64"/>
      <c r="N17" s="7"/>
      <c r="O17" s="7"/>
      <c r="P17" s="151"/>
      <c r="Q17" s="40"/>
    </row>
    <row r="18" spans="2:17" x14ac:dyDescent="0.55000000000000004">
      <c r="M18" s="64"/>
      <c r="N18" s="7"/>
      <c r="O18" s="123"/>
      <c r="P18" s="151"/>
      <c r="Q18" s="40"/>
    </row>
    <row r="19" spans="2:17" x14ac:dyDescent="0.55000000000000004">
      <c r="B19" s="59" t="s">
        <v>85</v>
      </c>
      <c r="C19" s="38" t="str">
        <f>IFERROR(IF(B20="","",IF(VLOOKUP(B20,othervolid,1)=B20,"","+")),"+")</f>
        <v/>
      </c>
      <c r="E19" s="148" t="s">
        <v>82</v>
      </c>
      <c r="F19" s="148"/>
      <c r="G19" s="148"/>
      <c r="H19" s="148"/>
      <c r="I19" s="38" t="str">
        <f>IFERROR(IF(E20="","",IF(VLOOKUP(E20,othervolid,1)=E20,"","+")),"+")</f>
        <v/>
      </c>
      <c r="M19" s="64"/>
      <c r="N19" s="7"/>
      <c r="O19" s="7"/>
      <c r="P19" s="151"/>
      <c r="Q19" s="40"/>
    </row>
    <row r="20" spans="2:17" ht="15" customHeight="1" x14ac:dyDescent="0.55000000000000004">
      <c r="B20" s="158"/>
      <c r="C20" s="158"/>
      <c r="E20" s="171"/>
      <c r="F20" s="172"/>
      <c r="G20" s="172"/>
      <c r="H20" s="173"/>
      <c r="M20" s="64"/>
      <c r="N20" s="88"/>
      <c r="O20" s="7"/>
      <c r="P20" s="151"/>
      <c r="Q20" s="40"/>
    </row>
    <row r="21" spans="2:17" x14ac:dyDescent="0.55000000000000004">
      <c r="D21" s="99" t="str">
        <f>IF(AND(B20=E20,B20&lt;&gt;""),"The two entries above conflict with eachother!","")</f>
        <v/>
      </c>
      <c r="M21" s="64"/>
      <c r="N21" s="88"/>
      <c r="O21" s="7"/>
      <c r="P21" s="151"/>
      <c r="Q21" s="40"/>
    </row>
    <row r="22" spans="2:17" ht="15" customHeight="1" x14ac:dyDescent="0.55000000000000004">
      <c r="B22" s="38" t="s">
        <v>101</v>
      </c>
      <c r="E22" s="38" t="str">
        <f>IFERROR(IF(B23="","",IF(VLOOKUP(B23,statements_alpha,1)=B23,"","+")),"+")</f>
        <v/>
      </c>
      <c r="F22" s="39"/>
      <c r="G22" s="58"/>
      <c r="H22" s="58"/>
      <c r="I22" s="58"/>
      <c r="M22" s="64"/>
      <c r="N22" s="7"/>
      <c r="O22" s="7"/>
      <c r="P22" s="151"/>
      <c r="Q22" s="40"/>
    </row>
    <row r="23" spans="2:17" ht="15" customHeight="1" x14ac:dyDescent="0.55000000000000004">
      <c r="B23" s="152"/>
      <c r="C23" s="153"/>
      <c r="D23" s="153"/>
      <c r="E23" s="153"/>
      <c r="F23" s="153"/>
      <c r="G23" s="153"/>
      <c r="H23" s="153"/>
      <c r="I23" s="154"/>
      <c r="M23" s="64"/>
      <c r="N23" s="149" t="s">
        <v>98</v>
      </c>
      <c r="O23" s="134"/>
      <c r="P23" s="150"/>
      <c r="Q23" s="40"/>
    </row>
    <row r="24" spans="2:17" x14ac:dyDescent="0.55000000000000004">
      <c r="B24" s="155"/>
      <c r="C24" s="156"/>
      <c r="D24" s="156"/>
      <c r="E24" s="156"/>
      <c r="F24" s="156"/>
      <c r="G24" s="156"/>
      <c r="H24" s="156"/>
      <c r="I24" s="157"/>
      <c r="M24" s="64"/>
      <c r="N24" s="107"/>
      <c r="O24" s="108"/>
      <c r="P24" s="109"/>
      <c r="Q24" s="40"/>
    </row>
    <row r="25" spans="2:17" x14ac:dyDescent="0.55000000000000004">
      <c r="F25" s="7"/>
      <c r="G25" s="58"/>
      <c r="H25" s="58"/>
      <c r="I25" s="58"/>
      <c r="M25" s="64"/>
      <c r="N25" s="7"/>
      <c r="O25" s="177" t="str">
        <f>IF(B27="","",RIGHT(B27,LEN(B27)-48))</f>
        <v/>
      </c>
      <c r="P25" s="177"/>
      <c r="Q25" s="40"/>
    </row>
    <row r="26" spans="2:17" ht="15" customHeight="1" x14ac:dyDescent="0.55000000000000004">
      <c r="B26" s="111" t="s">
        <v>102</v>
      </c>
      <c r="C26" s="38" t="str">
        <f>IFERROR(IF(B27="","",IF(VLOOKUP(B27,dispositions_alpha,1)=B27,"","+")),"+")</f>
        <v/>
      </c>
      <c r="M26" s="64"/>
      <c r="N26" s="7"/>
      <c r="O26" s="177"/>
      <c r="P26" s="177"/>
      <c r="Q26" s="40"/>
    </row>
    <row r="27" spans="2:17" x14ac:dyDescent="0.55000000000000004">
      <c r="B27" s="168"/>
      <c r="C27" s="169"/>
      <c r="D27" s="169"/>
      <c r="E27" s="169"/>
      <c r="F27" s="169"/>
      <c r="G27" s="169"/>
      <c r="H27" s="169"/>
      <c r="I27" s="170"/>
      <c r="M27" s="64"/>
      <c r="N27" s="7"/>
      <c r="O27" s="7"/>
      <c r="P27" s="7"/>
      <c r="Q27" s="40"/>
    </row>
    <row r="28" spans="2:17" x14ac:dyDescent="0.55000000000000004">
      <c r="M28" s="64"/>
      <c r="N28" s="176" t="s">
        <v>99</v>
      </c>
      <c r="O28" s="176"/>
      <c r="P28" s="176"/>
      <c r="Q28" s="40"/>
    </row>
    <row r="29" spans="2:17" ht="15" customHeight="1" x14ac:dyDescent="0.55000000000000004">
      <c r="B29" s="42" t="s">
        <v>28</v>
      </c>
      <c r="C29" s="102"/>
      <c r="D29" s="102"/>
      <c r="E29" s="102"/>
      <c r="F29" s="102"/>
      <c r="G29" s="102"/>
      <c r="H29" s="102"/>
      <c r="I29" s="102"/>
      <c r="N29" s="79"/>
      <c r="O29" s="79"/>
      <c r="P29" s="79"/>
    </row>
    <row r="30" spans="2:17" x14ac:dyDescent="0.55000000000000004">
      <c r="B30" s="179"/>
      <c r="C30" s="180"/>
      <c r="D30" s="180"/>
      <c r="E30" s="180"/>
      <c r="F30" s="180"/>
      <c r="G30" s="180"/>
      <c r="H30" s="180"/>
      <c r="I30" s="181"/>
      <c r="M30" s="130"/>
      <c r="N30" s="178" t="str">
        <f>IF(AND(MAX(D67:D70)&gt;D76,SUM(K11:K14)=4),"&lt;- If this is a second set of values for the case, and both sets have an unacceptable deviation from the mean, enter the lowest value in the cell to the left (gm/dL).","")</f>
        <v/>
      </c>
      <c r="O30" s="178"/>
      <c r="P30" s="178"/>
    </row>
    <row r="31" spans="2:17" ht="15" customHeight="1" x14ac:dyDescent="0.55000000000000004">
      <c r="B31" s="182"/>
      <c r="C31" s="183"/>
      <c r="D31" s="183"/>
      <c r="E31" s="183"/>
      <c r="F31" s="183"/>
      <c r="G31" s="183"/>
      <c r="H31" s="183"/>
      <c r="I31" s="184"/>
      <c r="N31" s="178"/>
      <c r="O31" s="178"/>
      <c r="P31" s="178"/>
    </row>
    <row r="32" spans="2:17" x14ac:dyDescent="0.55000000000000004">
      <c r="B32" s="182"/>
      <c r="C32" s="183"/>
      <c r="D32" s="183"/>
      <c r="E32" s="183"/>
      <c r="F32" s="183"/>
      <c r="G32" s="183"/>
      <c r="H32" s="183"/>
      <c r="I32" s="184"/>
      <c r="M32" s="5"/>
    </row>
    <row r="33" spans="2:9" x14ac:dyDescent="0.55000000000000004">
      <c r="B33" s="182"/>
      <c r="C33" s="183"/>
      <c r="D33" s="183"/>
      <c r="E33" s="183"/>
      <c r="F33" s="183"/>
      <c r="G33" s="183"/>
      <c r="H33" s="183"/>
      <c r="I33" s="184"/>
    </row>
    <row r="34" spans="2:9" x14ac:dyDescent="0.55000000000000004">
      <c r="B34" s="182"/>
      <c r="C34" s="183"/>
      <c r="D34" s="183"/>
      <c r="E34" s="183"/>
      <c r="F34" s="183"/>
      <c r="G34" s="183"/>
      <c r="H34" s="183"/>
      <c r="I34" s="184"/>
    </row>
    <row r="35" spans="2:9" x14ac:dyDescent="0.55000000000000004">
      <c r="B35" s="182"/>
      <c r="C35" s="183"/>
      <c r="D35" s="183"/>
      <c r="E35" s="183"/>
      <c r="F35" s="183"/>
      <c r="G35" s="183"/>
      <c r="H35" s="183"/>
      <c r="I35" s="184"/>
    </row>
    <row r="36" spans="2:9" x14ac:dyDescent="0.55000000000000004">
      <c r="B36" s="182"/>
      <c r="C36" s="183"/>
      <c r="D36" s="183"/>
      <c r="E36" s="183"/>
      <c r="F36" s="183"/>
      <c r="G36" s="183"/>
      <c r="H36" s="183"/>
      <c r="I36" s="184"/>
    </row>
    <row r="37" spans="2:9" x14ac:dyDescent="0.55000000000000004">
      <c r="B37" s="182"/>
      <c r="C37" s="183"/>
      <c r="D37" s="183"/>
      <c r="E37" s="183"/>
      <c r="F37" s="183"/>
      <c r="G37" s="183"/>
      <c r="H37" s="183"/>
      <c r="I37" s="184"/>
    </row>
    <row r="38" spans="2:9" x14ac:dyDescent="0.55000000000000004">
      <c r="B38" s="185"/>
      <c r="C38" s="186"/>
      <c r="D38" s="186"/>
      <c r="E38" s="186"/>
      <c r="F38" s="186"/>
      <c r="G38" s="186"/>
      <c r="H38" s="186"/>
      <c r="I38" s="187"/>
    </row>
    <row r="40" spans="2:9" x14ac:dyDescent="0.55000000000000004">
      <c r="B40" s="7" t="s">
        <v>103</v>
      </c>
    </row>
    <row r="41" spans="2:9" ht="15" customHeight="1" x14ac:dyDescent="0.55000000000000004">
      <c r="B41" s="159" t="str">
        <f>CONCATENATE(IF(B90="","",B90&amp;CHAR(10)&amp;CHAR(10)),IF(B23="","","- "&amp;B23&amp;CHAR(10)&amp;CHAR(10)))</f>
        <v/>
      </c>
      <c r="C41" s="160"/>
      <c r="D41" s="160"/>
      <c r="E41" s="160"/>
      <c r="F41" s="160"/>
      <c r="G41" s="160"/>
      <c r="H41" s="160"/>
      <c r="I41" s="161"/>
    </row>
    <row r="42" spans="2:9" x14ac:dyDescent="0.55000000000000004">
      <c r="B42" s="162"/>
      <c r="C42" s="163"/>
      <c r="D42" s="163"/>
      <c r="E42" s="163"/>
      <c r="F42" s="163"/>
      <c r="G42" s="163"/>
      <c r="H42" s="163"/>
      <c r="I42" s="164"/>
    </row>
    <row r="43" spans="2:9" x14ac:dyDescent="0.55000000000000004">
      <c r="B43" s="162"/>
      <c r="C43" s="163"/>
      <c r="D43" s="163"/>
      <c r="E43" s="163"/>
      <c r="F43" s="163"/>
      <c r="G43" s="163"/>
      <c r="H43" s="163"/>
      <c r="I43" s="164"/>
    </row>
    <row r="44" spans="2:9" x14ac:dyDescent="0.55000000000000004">
      <c r="B44" s="162"/>
      <c r="C44" s="163"/>
      <c r="D44" s="163"/>
      <c r="E44" s="163"/>
      <c r="F44" s="163"/>
      <c r="G44" s="163"/>
      <c r="H44" s="163"/>
      <c r="I44" s="164"/>
    </row>
    <row r="45" spans="2:9" x14ac:dyDescent="0.55000000000000004">
      <c r="B45" s="162"/>
      <c r="C45" s="163"/>
      <c r="D45" s="163"/>
      <c r="E45" s="163"/>
      <c r="F45" s="163"/>
      <c r="G45" s="163"/>
      <c r="H45" s="163"/>
      <c r="I45" s="164"/>
    </row>
    <row r="46" spans="2:9" x14ac:dyDescent="0.55000000000000004">
      <c r="B46" s="162"/>
      <c r="C46" s="163"/>
      <c r="D46" s="163"/>
      <c r="E46" s="163"/>
      <c r="F46" s="163"/>
      <c r="G46" s="163"/>
      <c r="H46" s="163"/>
      <c r="I46" s="164"/>
    </row>
    <row r="47" spans="2:9" x14ac:dyDescent="0.55000000000000004">
      <c r="B47" s="162"/>
      <c r="C47" s="163"/>
      <c r="D47" s="163"/>
      <c r="E47" s="163"/>
      <c r="F47" s="163"/>
      <c r="G47" s="163"/>
      <c r="H47" s="163"/>
      <c r="I47" s="164"/>
    </row>
    <row r="48" spans="2:9" x14ac:dyDescent="0.55000000000000004">
      <c r="B48" s="162"/>
      <c r="C48" s="163"/>
      <c r="D48" s="163"/>
      <c r="E48" s="163"/>
      <c r="F48" s="163"/>
      <c r="G48" s="163"/>
      <c r="H48" s="163"/>
      <c r="I48" s="164"/>
    </row>
    <row r="49" spans="2:12" x14ac:dyDescent="0.55000000000000004">
      <c r="B49" s="162"/>
      <c r="C49" s="163"/>
      <c r="D49" s="163"/>
      <c r="E49" s="163"/>
      <c r="F49" s="163"/>
      <c r="G49" s="163"/>
      <c r="H49" s="163"/>
      <c r="I49" s="164"/>
    </row>
    <row r="50" spans="2:12" x14ac:dyDescent="0.55000000000000004">
      <c r="B50" s="162"/>
      <c r="C50" s="163"/>
      <c r="D50" s="163"/>
      <c r="E50" s="163"/>
      <c r="F50" s="163"/>
      <c r="G50" s="163"/>
      <c r="H50" s="163"/>
      <c r="I50" s="164"/>
    </row>
    <row r="51" spans="2:12" x14ac:dyDescent="0.55000000000000004">
      <c r="B51" s="162"/>
      <c r="C51" s="163"/>
      <c r="D51" s="163"/>
      <c r="E51" s="163"/>
      <c r="F51" s="163"/>
      <c r="G51" s="163"/>
      <c r="H51" s="163"/>
      <c r="I51" s="164"/>
    </row>
    <row r="52" spans="2:12" x14ac:dyDescent="0.55000000000000004">
      <c r="B52" s="162"/>
      <c r="C52" s="163"/>
      <c r="D52" s="163"/>
      <c r="E52" s="163"/>
      <c r="F52" s="163"/>
      <c r="G52" s="163"/>
      <c r="H52" s="163"/>
      <c r="I52" s="164"/>
    </row>
    <row r="53" spans="2:12" x14ac:dyDescent="0.55000000000000004">
      <c r="B53" s="162"/>
      <c r="C53" s="163"/>
      <c r="D53" s="163"/>
      <c r="E53" s="163"/>
      <c r="F53" s="163"/>
      <c r="G53" s="163"/>
      <c r="H53" s="163"/>
      <c r="I53" s="164"/>
    </row>
    <row r="54" spans="2:12" x14ac:dyDescent="0.55000000000000004">
      <c r="B54" s="162"/>
      <c r="C54" s="163"/>
      <c r="D54" s="163"/>
      <c r="E54" s="163"/>
      <c r="F54" s="163"/>
      <c r="G54" s="163"/>
      <c r="H54" s="163"/>
      <c r="I54" s="164"/>
    </row>
    <row r="55" spans="2:12" x14ac:dyDescent="0.55000000000000004">
      <c r="B55" s="165"/>
      <c r="C55" s="166"/>
      <c r="D55" s="166"/>
      <c r="E55" s="166"/>
      <c r="F55" s="166"/>
      <c r="G55" s="166"/>
      <c r="H55" s="166"/>
      <c r="I55" s="167"/>
    </row>
    <row r="56" spans="2:12" x14ac:dyDescent="0.55000000000000004">
      <c r="B56" s="103"/>
      <c r="C56" s="103"/>
      <c r="D56" s="103"/>
      <c r="E56" s="103"/>
      <c r="F56" s="103"/>
      <c r="G56" s="103"/>
      <c r="H56" s="103"/>
      <c r="I56" s="103"/>
    </row>
    <row r="57" spans="2:12" x14ac:dyDescent="0.55000000000000004">
      <c r="B57" s="104" t="s">
        <v>112</v>
      </c>
      <c r="C57" s="103"/>
      <c r="D57" s="103"/>
      <c r="E57" s="103"/>
      <c r="F57" s="103"/>
      <c r="G57" s="103"/>
      <c r="H57" s="103"/>
      <c r="I57" s="103"/>
    </row>
    <row r="59" spans="2:12" x14ac:dyDescent="0.55000000000000004">
      <c r="B59" s="42" t="str">
        <f>'1'!B59</f>
        <v>Form template approved by Toxicology Technical Leader Wayne Lewallen on 11/14/2019.</v>
      </c>
    </row>
    <row r="60" spans="2:12" x14ac:dyDescent="0.55000000000000004">
      <c r="B60" s="42"/>
    </row>
    <row r="61" spans="2:12" x14ac:dyDescent="0.55000000000000004">
      <c r="B61" s="42"/>
      <c r="L61" s="119"/>
    </row>
    <row r="62" spans="2:12" x14ac:dyDescent="0.55000000000000004">
      <c r="B62" s="42"/>
      <c r="I62" s="8"/>
      <c r="L62" s="119" t="s">
        <v>118</v>
      </c>
    </row>
    <row r="63" spans="2:12" x14ac:dyDescent="0.55000000000000004">
      <c r="I63" s="131"/>
    </row>
    <row r="64" spans="2:12" x14ac:dyDescent="0.55000000000000004">
      <c r="I64" s="7"/>
    </row>
    <row r="65" spans="1:7" hidden="1" x14ac:dyDescent="0.55000000000000004">
      <c r="B65" s="44" t="s">
        <v>29</v>
      </c>
    </row>
    <row r="66" spans="1:7" hidden="1" x14ac:dyDescent="0.55000000000000004">
      <c r="B66" s="21" t="s">
        <v>41</v>
      </c>
      <c r="C66" s="46" t="s">
        <v>3</v>
      </c>
      <c r="D66" s="45"/>
    </row>
    <row r="67" spans="1:7" hidden="1" x14ac:dyDescent="0.55000000000000004">
      <c r="B67" s="47">
        <f>C11</f>
        <v>0</v>
      </c>
      <c r="C67" s="9" t="e">
        <f>ABS(C11-D$72)</f>
        <v>#DIV/0!</v>
      </c>
      <c r="D67" s="16" t="str">
        <f>IFERROR(C67/$D$72,"")</f>
        <v/>
      </c>
    </row>
    <row r="68" spans="1:7" hidden="1" x14ac:dyDescent="0.55000000000000004">
      <c r="B68" s="47">
        <f>C12</f>
        <v>0</v>
      </c>
      <c r="C68" s="10" t="e">
        <f>ABS(C12-D$72)</f>
        <v>#DIV/0!</v>
      </c>
      <c r="D68" s="16" t="str">
        <f t="shared" ref="D68:D70" si="0">IFERROR(C68/$D$72,"")</f>
        <v/>
      </c>
    </row>
    <row r="69" spans="1:7" hidden="1" x14ac:dyDescent="0.55000000000000004">
      <c r="B69" s="47">
        <f>C13</f>
        <v>0</v>
      </c>
      <c r="C69" s="10" t="e">
        <f>ABS(C13-D$72)</f>
        <v>#DIV/0!</v>
      </c>
      <c r="D69" s="16" t="str">
        <f t="shared" si="0"/>
        <v/>
      </c>
    </row>
    <row r="70" spans="1:7" hidden="1" x14ac:dyDescent="0.55000000000000004">
      <c r="B70" s="47">
        <f>C14</f>
        <v>0</v>
      </c>
      <c r="C70" s="10" t="e">
        <f>ABS(C14-D$72)</f>
        <v>#DIV/0!</v>
      </c>
      <c r="D70" s="16" t="str">
        <f t="shared" si="0"/>
        <v/>
      </c>
    </row>
    <row r="71" spans="1:7" hidden="1" x14ac:dyDescent="0.55000000000000004">
      <c r="F71" s="38" t="s">
        <v>77</v>
      </c>
    </row>
    <row r="72" spans="1:7" hidden="1" x14ac:dyDescent="0.55000000000000004">
      <c r="C72" s="38" t="s">
        <v>0</v>
      </c>
      <c r="D72" s="6" t="e">
        <f>AVERAGE(C11:C14)</f>
        <v>#DIV/0!</v>
      </c>
      <c r="E72" s="38" t="s">
        <v>10</v>
      </c>
      <c r="F72" s="37" t="e">
        <f>D72/1.18</f>
        <v>#DIV/0!</v>
      </c>
      <c r="G72" s="38" t="s">
        <v>10</v>
      </c>
    </row>
    <row r="73" spans="1:7" hidden="1" x14ac:dyDescent="0.55000000000000004">
      <c r="C73" s="55" t="s">
        <v>4</v>
      </c>
      <c r="D73" s="3" t="e">
        <f>TEXT(INT(D72*100)/100,"0.00")</f>
        <v>#DIV/0!</v>
      </c>
      <c r="E73" s="38" t="s">
        <v>10</v>
      </c>
      <c r="F73" s="3" t="e">
        <f>TEXT(INT(F72*100)/100,"0.00")</f>
        <v>#DIV/0!</v>
      </c>
      <c r="G73" s="38" t="s">
        <v>10</v>
      </c>
    </row>
    <row r="74" spans="1:7" hidden="1" x14ac:dyDescent="0.55000000000000004">
      <c r="C74" s="8" t="s">
        <v>1</v>
      </c>
      <c r="D74" s="4" t="str">
        <f>IF(MIN(C11:C14)&lt;0.01,"0.00",D73)</f>
        <v>0.00</v>
      </c>
      <c r="E74" s="38" t="s">
        <v>10</v>
      </c>
      <c r="F74" s="4" t="str">
        <f>IF(MIN(C11:C14)&lt;0.01,"0.00",F73)</f>
        <v>0.00</v>
      </c>
      <c r="G74" s="38" t="s">
        <v>10</v>
      </c>
    </row>
    <row r="75" spans="1:7" hidden="1" x14ac:dyDescent="0.55000000000000004"/>
    <row r="76" spans="1:7" hidden="1" x14ac:dyDescent="0.55000000000000004">
      <c r="C76" s="174" t="s">
        <v>2</v>
      </c>
      <c r="D76" s="56">
        <f>VLOOKUP(C9,Ranges!G9:H12,2)</f>
        <v>0.04</v>
      </c>
    </row>
    <row r="77" spans="1:7" hidden="1" x14ac:dyDescent="0.55000000000000004">
      <c r="B77" s="58"/>
      <c r="C77" s="175"/>
      <c r="D77" s="57" t="e">
        <f>D76*D72</f>
        <v>#DIV/0!</v>
      </c>
      <c r="F77" s="1"/>
    </row>
    <row r="78" spans="1:7" hidden="1" x14ac:dyDescent="0.55000000000000004">
      <c r="B78" s="58"/>
      <c r="C78" s="65"/>
      <c r="D78" s="66"/>
      <c r="F78" s="1"/>
    </row>
    <row r="79" spans="1:7" hidden="1" x14ac:dyDescent="0.55000000000000004">
      <c r="B79" s="11" t="s">
        <v>76</v>
      </c>
      <c r="C79" s="11"/>
    </row>
    <row r="80" spans="1:7" hidden="1" x14ac:dyDescent="0.55000000000000004">
      <c r="A80" s="64"/>
      <c r="B80" s="38" t="s">
        <v>78</v>
      </c>
      <c r="C80" s="63" t="str">
        <f>IF(OR(SUM(J11:J14)&gt;0,MAX(D67:D70)&gt;D76,C8="serum"),"",IF(D74="0.00","",CONCATENATE("The measured ",C8," acetone concentration is ",TEXT(TRUNC(D72,3),"0.000")," +/- ",IF(INT(D72*D76*10000)&lt;5,"0.001",TEXT(D72*D76,"0.000"))," grams per 100 milliliters, at a coverage probability of 99.7%.  ",CHAR(10),CHAR(10))))</f>
        <v/>
      </c>
    </row>
    <row r="81" spans="1:9" hidden="1" x14ac:dyDescent="0.55000000000000004">
      <c r="A81" s="64"/>
      <c r="B81" s="38" t="s">
        <v>79</v>
      </c>
      <c r="C81" s="63" t="str">
        <f>CONCATENATE("The ",C8," alcohol concentration is 0.00 grams of alcohol per 100 milliliters, as defined by NCGS 20-4.01 (1b).  ",IF(AND(B20="",E20="",C9&lt;&gt;"acetone"),C86,CHAR(10)&amp;CHAR(10)))</f>
        <v>The blood alcohol concentration is 0.00 grams of alcohol per 100 milliliters, as defined by NCGS 20-4.01 (1b).    (Analysis performed using HS-GC.)</v>
      </c>
    </row>
    <row r="82" spans="1:9" hidden="1" x14ac:dyDescent="0.55000000000000004">
      <c r="A82" s="64"/>
      <c r="B82" s="38" t="s">
        <v>80</v>
      </c>
      <c r="C82" s="63" t="str">
        <f>IFERROR(IF(AND(SUM(J11:J14)=0,MAX(D67:D70)&gt;D76),"",IF(C8="serum",CONCATENATE("The blood ",C9," concentration is ",TEXT(F74,"0.00")," grams of alcohol per 100 milliliters, as defined by NCGS 20-4.01 (1b).  The reported blood alcohol concentration is a calculated value resulting from a converted serum alcohol concentration.  The measured serum ",C9," concentration is ",TEXT(TRUNC(D72,3),"0.000")," +/- ",IF(INT(D72*D76*10000)&lt;5,"0.001",TEXT(D72*D76,"0.000"))," grams of alcohol per 100 milliliters, at a coverage probability of 99.7%.",IF(AND(B20="",E20=""),C86,CHAR(10)&amp;CHAR(10))),"")),"")</f>
        <v/>
      </c>
    </row>
    <row r="83" spans="1:9" hidden="1" x14ac:dyDescent="0.55000000000000004">
      <c r="A83" s="64"/>
      <c r="B83" s="38" t="s">
        <v>81</v>
      </c>
      <c r="C83" s="63" t="str">
        <f>IFERROR(IF(AND(SUM(J11:J14)=0,MAX(D67:D70)&gt;D76,SUM(K11:K14)=4,M30&lt;&gt;""),CONCATENATE("The ",C8," ",C9," concentration is ",TEXT(INT(M30*100)/100,"0.00")," grams of alcohol per 100 milliliters, as defined by NCGS 20-4.01 (1b)."),IF(AND(SUM(J11:J14)=0,MAX(D67:D70)&gt;D76),"",CONCATENATE("The ",C8," ",C9," concentration is ",TEXT(D74,"0.00")," grams of alcohol per 100 milliliters, as defined by NCGS 20-4.01 (1b).","  The measured ",C8," ",C9," concentration is ",TEXT(TRUNC(D72,3),"0.000")," +/- ",IF(INT(D72*D76*10000)&lt;5,"0.001",TEXT(D72*D76,"0.000"))," grams of alcohol per 100 milliliters, at a coverage probability of 99.7%.  ",IF(AND(B20="",E20=""),C86,CHAR(10)&amp;CHAR(10))))),"")</f>
        <v/>
      </c>
    </row>
    <row r="84" spans="1:9" hidden="1" x14ac:dyDescent="0.55000000000000004">
      <c r="A84" s="64"/>
      <c r="B84" s="38" t="s">
        <v>83</v>
      </c>
      <c r="C84" s="63" t="str">
        <f>CONCATENATE("Analysis confirmed the presence of the following substance: ",B20,".  ",CHAR(10),CHAR(10))</f>
        <v xml:space="preserve">Analysis confirmed the presence of the following substance: .  
</v>
      </c>
    </row>
    <row r="85" spans="1:9" hidden="1" x14ac:dyDescent="0.55000000000000004">
      <c r="A85" s="64"/>
      <c r="B85" s="67" t="s">
        <v>84</v>
      </c>
      <c r="C85" s="54" t="str">
        <f>CONCATENATE("Analysis did not confirm the presence of the following: ",E20,".  ",CHAR(10),CHAR(10))</f>
        <v xml:space="preserve">Analysis did not confirm the presence of the following: .  
</v>
      </c>
    </row>
    <row r="86" spans="1:9" hidden="1" x14ac:dyDescent="0.55000000000000004">
      <c r="A86" s="64"/>
      <c r="B86" s="78" t="s">
        <v>90</v>
      </c>
      <c r="C86" s="101" t="s">
        <v>111</v>
      </c>
    </row>
    <row r="87" spans="1:9" hidden="1" x14ac:dyDescent="0.55000000000000004"/>
    <row r="88" spans="1:9" hidden="1" x14ac:dyDescent="0.55000000000000004"/>
    <row r="89" spans="1:9" hidden="1" x14ac:dyDescent="0.55000000000000004">
      <c r="B89" s="38" t="s">
        <v>100</v>
      </c>
      <c r="E89" s="90"/>
    </row>
    <row r="90" spans="1:9" hidden="1" x14ac:dyDescent="0.55000000000000004">
      <c r="B90" s="159" t="str">
        <f>CONCATENATE(IF(AND(C8&lt;&gt;"serum",C9="acetone"),"- "&amp;C80,""),IF(OR(C17="x",AND(C9&lt;&gt;"acetone",SUM(J11:J14)&gt;0)),"- "&amp;C81,""),IF(AND(SUM(K11:K14)&gt;1,C8&lt;&gt;"serum",C9&lt;&gt;"acetone",C17&lt;&gt;"x",SUM(J11:J14)=0),"- "&amp;C83,""),IF(AND(C8="serum",C17&lt;&gt;"x",SUM(J11:J14)=0),"- "&amp;C82,""),IF(B20&lt;&gt;"","- "&amp;C84,""),IF(E20&lt;&gt;"","- "&amp;C85,""),IF(OR(B20&lt;&gt;"",E20&lt;&gt;"",AND(C9="acetone",C8&lt;&gt;"serum")),C86,""))</f>
        <v/>
      </c>
      <c r="C90" s="160"/>
      <c r="D90" s="160"/>
      <c r="E90" s="160"/>
      <c r="F90" s="160"/>
      <c r="G90" s="160"/>
      <c r="H90" s="160"/>
      <c r="I90" s="161"/>
    </row>
    <row r="91" spans="1:9" hidden="1" x14ac:dyDescent="0.55000000000000004">
      <c r="B91" s="162"/>
      <c r="C91" s="163"/>
      <c r="D91" s="163"/>
      <c r="E91" s="163"/>
      <c r="F91" s="163"/>
      <c r="G91" s="163"/>
      <c r="H91" s="163"/>
      <c r="I91" s="164"/>
    </row>
    <row r="92" spans="1:9" hidden="1" x14ac:dyDescent="0.55000000000000004">
      <c r="B92" s="162"/>
      <c r="C92" s="163"/>
      <c r="D92" s="163"/>
      <c r="E92" s="163"/>
      <c r="F92" s="163"/>
      <c r="G92" s="163"/>
      <c r="H92" s="163"/>
      <c r="I92" s="164"/>
    </row>
    <row r="93" spans="1:9" hidden="1" x14ac:dyDescent="0.55000000000000004">
      <c r="B93" s="162"/>
      <c r="C93" s="163"/>
      <c r="D93" s="163"/>
      <c r="E93" s="163"/>
      <c r="F93" s="163"/>
      <c r="G93" s="163"/>
      <c r="H93" s="163"/>
      <c r="I93" s="164"/>
    </row>
    <row r="94" spans="1:9" hidden="1" x14ac:dyDescent="0.55000000000000004">
      <c r="B94" s="162"/>
      <c r="C94" s="163"/>
      <c r="D94" s="163"/>
      <c r="E94" s="163"/>
      <c r="F94" s="163"/>
      <c r="G94" s="163"/>
      <c r="H94" s="163"/>
      <c r="I94" s="164"/>
    </row>
    <row r="95" spans="1:9" hidden="1" x14ac:dyDescent="0.55000000000000004">
      <c r="B95" s="162"/>
      <c r="C95" s="163"/>
      <c r="D95" s="163"/>
      <c r="E95" s="163"/>
      <c r="F95" s="163"/>
      <c r="G95" s="163"/>
      <c r="H95" s="163"/>
      <c r="I95" s="164"/>
    </row>
    <row r="96" spans="1:9" hidden="1" x14ac:dyDescent="0.55000000000000004">
      <c r="B96" s="162"/>
      <c r="C96" s="163"/>
      <c r="D96" s="163"/>
      <c r="E96" s="163"/>
      <c r="F96" s="163"/>
      <c r="G96" s="163"/>
      <c r="H96" s="163"/>
      <c r="I96" s="164"/>
    </row>
    <row r="97" spans="2:9" hidden="1" x14ac:dyDescent="0.55000000000000004">
      <c r="B97" s="162"/>
      <c r="C97" s="163"/>
      <c r="D97" s="163"/>
      <c r="E97" s="163"/>
      <c r="F97" s="163"/>
      <c r="G97" s="163"/>
      <c r="H97" s="163"/>
      <c r="I97" s="164"/>
    </row>
    <row r="98" spans="2:9" hidden="1" x14ac:dyDescent="0.55000000000000004">
      <c r="B98" s="162"/>
      <c r="C98" s="163"/>
      <c r="D98" s="163"/>
      <c r="E98" s="163"/>
      <c r="F98" s="163"/>
      <c r="G98" s="163"/>
      <c r="H98" s="163"/>
      <c r="I98" s="164"/>
    </row>
    <row r="99" spans="2:9" hidden="1" x14ac:dyDescent="0.55000000000000004">
      <c r="B99" s="165"/>
      <c r="C99" s="166"/>
      <c r="D99" s="166"/>
      <c r="E99" s="166"/>
      <c r="F99" s="166"/>
      <c r="G99" s="166"/>
      <c r="H99" s="166"/>
      <c r="I99" s="167"/>
    </row>
    <row r="100" spans="2:9" hidden="1" x14ac:dyDescent="0.55000000000000004"/>
  </sheetData>
  <sheetProtection algorithmName="SHA-512" hashValue="0YXsdC+aFkU7ORW1EW7mRgS9+8KwAvKjAXapC615ifwd68QSVH7RQwMG/EUSEq3lDhKSyhcQHd5+59aiY6/JcA==" saltValue="mNBV7zfU8059iDOv1FZ/Eg==" spinCount="100000" sheet="1" objects="1" scenarios="1"/>
  <mergeCells count="29">
    <mergeCell ref="B1:F1"/>
    <mergeCell ref="E4:F4"/>
    <mergeCell ref="E5:F5"/>
    <mergeCell ref="N7:P7"/>
    <mergeCell ref="F8:F16"/>
    <mergeCell ref="G8:I8"/>
    <mergeCell ref="N8:P8"/>
    <mergeCell ref="G9:I9"/>
    <mergeCell ref="G10:I10"/>
    <mergeCell ref="G11:I11"/>
    <mergeCell ref="B27:I27"/>
    <mergeCell ref="P11:P22"/>
    <mergeCell ref="G12:I12"/>
    <mergeCell ref="G13:I13"/>
    <mergeCell ref="G14:I14"/>
    <mergeCell ref="G15:I15"/>
    <mergeCell ref="G16:I16"/>
    <mergeCell ref="E19:H19"/>
    <mergeCell ref="B20:C20"/>
    <mergeCell ref="E20:H20"/>
    <mergeCell ref="B23:I24"/>
    <mergeCell ref="N23:P23"/>
    <mergeCell ref="O25:P26"/>
    <mergeCell ref="N28:P28"/>
    <mergeCell ref="B30:I38"/>
    <mergeCell ref="B41:I55"/>
    <mergeCell ref="C76:C77"/>
    <mergeCell ref="B90:I99"/>
    <mergeCell ref="N30:P31"/>
  </mergeCells>
  <conditionalFormatting sqref="C67:C70">
    <cfRule type="expression" dxfId="249" priority="8">
      <formula>ABS(C11-$D$72)&gt;$D$77</formula>
    </cfRule>
  </conditionalFormatting>
  <conditionalFormatting sqref="B26">
    <cfRule type="expression" dxfId="248" priority="9">
      <formula>B27=""</formula>
    </cfRule>
  </conditionalFormatting>
  <conditionalFormatting sqref="B4">
    <cfRule type="expression" dxfId="247" priority="7">
      <formula>$B$5=""</formula>
    </cfRule>
  </conditionalFormatting>
  <conditionalFormatting sqref="C4">
    <cfRule type="expression" dxfId="246" priority="6">
      <formula>$C$5=""</formula>
    </cfRule>
  </conditionalFormatting>
  <conditionalFormatting sqref="E4:F4">
    <cfRule type="expression" dxfId="245" priority="5">
      <formula>$E$5=""</formula>
    </cfRule>
  </conditionalFormatting>
  <conditionalFormatting sqref="H4">
    <cfRule type="expression" dxfId="244" priority="4">
      <formula>$H$5=""</formula>
    </cfRule>
  </conditionalFormatting>
  <conditionalFormatting sqref="C8">
    <cfRule type="expression" dxfId="243" priority="3">
      <formula>$C$8&lt;&gt;"blood"</formula>
    </cfRule>
  </conditionalFormatting>
  <conditionalFormatting sqref="C9">
    <cfRule type="expression" dxfId="242" priority="2">
      <formula>$C$9&lt;&gt;"ethanol"</formula>
    </cfRule>
  </conditionalFormatting>
  <conditionalFormatting sqref="M30">
    <cfRule type="expression" dxfId="241" priority="1">
      <formula>N30&lt;&gt;""</formula>
    </cfRule>
  </conditionalFormatting>
  <conditionalFormatting sqref="G9:G12">
    <cfRule type="expression" dxfId="240" priority="154">
      <formula>AND(SUM(J$11:J$14)=0,D67&gt;$D$76)</formula>
    </cfRule>
  </conditionalFormatting>
  <dataValidations count="8">
    <dataValidation type="list" errorStyle="warning" allowBlank="1" showErrorMessage="1" errorTitle="Custom entry" error="You have customized this field." sqref="B27:I27" xr:uid="{00000000-0002-0000-2900-000000000000}">
      <formula1>dispositions</formula1>
    </dataValidation>
    <dataValidation type="textLength" errorStyle="warning" operator="equal" allowBlank="1" showInputMessage="1" showErrorMessage="1" errorTitle="Case Number Length Error?" error="The length of the case number should be 10 characters." sqref="B5" xr:uid="{00000000-0002-0000-2900-000001000000}">
      <formula1>10</formula1>
    </dataValidation>
    <dataValidation type="list" errorStyle="warning" allowBlank="1" showInputMessage="1" showErrorMessage="1" errorTitle="Custom Entry" error="You have entered a selection not in the drop-down list.  " sqref="E20" xr:uid="{00000000-0002-0000-2900-000002000000}">
      <formula1>othervolid</formula1>
    </dataValidation>
    <dataValidation type="list" errorStyle="warning" allowBlank="1" showErrorMessage="1" errorTitle="Custom entry" error="You have customized this field." sqref="B23:I24" xr:uid="{00000000-0002-0000-2900-000003000000}">
      <formula1>statements</formula1>
    </dataValidation>
    <dataValidation type="list" allowBlank="1" showInputMessage="1" showErrorMessage="1" sqref="C8" xr:uid="{00000000-0002-0000-2900-000004000000}">
      <formula1>matrix_list</formula1>
    </dataValidation>
    <dataValidation type="list" errorStyle="warning" allowBlank="1" showInputMessage="1" showErrorMessage="1" errorTitle="Custom Entry" error="You have entered a name not in the drop-down list." sqref="H5" xr:uid="{00000000-0002-0000-2900-000005000000}">
      <formula1>analyst_list</formula1>
    </dataValidation>
    <dataValidation type="list" errorStyle="warning" allowBlank="1" showInputMessage="1" showErrorMessage="1" errorTitle="custom entry" error="You have entered a selection not in the drop-down list.  " sqref="B20:C20" xr:uid="{00000000-0002-0000-2900-000006000000}">
      <formula1>othervolid</formula1>
    </dataValidation>
    <dataValidation type="list" allowBlank="1" showInputMessage="1" showErrorMessage="1" sqref="C17" xr:uid="{00000000-0002-0000-2900-000007000000}">
      <formula1>applies</formula1>
    </dataValidation>
  </dataValidations>
  <pageMargins left="0.7" right="0.7" top="0.75" bottom="0.75" header="0.3" footer="0.3"/>
  <pageSetup scale="68" orientation="portrait" horizontalDpi="300" verticalDpi="300" r:id="rId1"/>
  <ignoredErrors>
    <ignoredError sqref="H5 E5 B5:C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10" r:id="rId4" name="Button 2">
              <controlPr defaultSize="0" print="0" autoFill="0" autoPict="0" macro="[0]!ThisWorkbook.GeneratePDF">
                <anchor moveWithCells="1">
                  <from>
                    <xdr:col>8</xdr:col>
                    <xdr:colOff>1123950</xdr:colOff>
                    <xdr:row>3</xdr:row>
                    <xdr:rowOff>11430</xdr:rowOff>
                  </from>
                  <to>
                    <xdr:col>11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2900-000008000000}">
          <x14:formula1>
            <xm:f>Ranges!$G$9:$G$12</xm:f>
          </x14:formula1>
          <xm:sqref>C9</xm:sqref>
        </x14:dataValidation>
        <x14:dataValidation type="date" errorStyle="information" operator="lessThan" allowBlank="1" showErrorMessage="1" errorTitle="Uncertainty Update Due" error="The uncertainty values used in this form are due to be updated.  Please ensure you are using the most recent form." xr:uid="{00000000-0002-0000-2900-000009000000}">
          <x14:formula1>
            <xm:f>Ranges!G14+Ranges!G16</xm:f>
          </x14:formula1>
          <xm:sqref>E5</xm:sqref>
        </x14:dataValidation>
      </x14:dataValidation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44">
    <pageSetUpPr fitToPage="1"/>
  </sheetPr>
  <dimension ref="A1:Q100"/>
  <sheetViews>
    <sheetView showGridLines="0" zoomScaleNormal="100" workbookViewId="0">
      <selection activeCell="C11" sqref="C11"/>
    </sheetView>
  </sheetViews>
  <sheetFormatPr defaultColWidth="9.15625" defaultRowHeight="14.4" x14ac:dyDescent="0.55000000000000004"/>
  <cols>
    <col min="1" max="1" width="1.83984375" style="38" customWidth="1"/>
    <col min="2" max="2" width="20.83984375" style="38" customWidth="1"/>
    <col min="3" max="3" width="12" style="38" bestFit="1" customWidth="1"/>
    <col min="4" max="4" width="11" style="38" customWidth="1"/>
    <col min="5" max="5" width="9.578125" style="38" customWidth="1"/>
    <col min="6" max="6" width="7.15625" style="38" customWidth="1"/>
    <col min="7" max="7" width="7.68359375" style="38" customWidth="1"/>
    <col min="8" max="8" width="25.68359375" style="38" customWidth="1"/>
    <col min="9" max="9" width="38.578125" style="38" customWidth="1"/>
    <col min="10" max="10" width="15.83984375" style="38" hidden="1" customWidth="1"/>
    <col min="11" max="11" width="22.41796875" style="38" hidden="1" customWidth="1"/>
    <col min="12" max="12" width="5" style="38" customWidth="1"/>
    <col min="13" max="13" width="7.41796875" style="38" customWidth="1"/>
    <col min="14" max="14" width="2.26171875" style="38" customWidth="1"/>
    <col min="15" max="15" width="2" style="38" customWidth="1"/>
    <col min="16" max="16" width="88.15625" style="38" customWidth="1"/>
    <col min="17" max="16384" width="9.15625" style="38"/>
  </cols>
  <sheetData>
    <row r="1" spans="2:17" ht="15" customHeight="1" x14ac:dyDescent="0.55000000000000004">
      <c r="B1" s="132" t="str">
        <f>'1'!B1</f>
        <v>Body Fluid Alcohol Concentration and Volatiles Reporting Form</v>
      </c>
      <c r="C1" s="133"/>
      <c r="D1" s="133"/>
      <c r="E1" s="133"/>
      <c r="F1" s="133"/>
      <c r="G1" s="79"/>
      <c r="H1" s="79"/>
      <c r="I1" s="93" t="str">
        <f>'1'!I1</f>
        <v>Version 2</v>
      </c>
      <c r="J1" s="44" t="s">
        <v>40</v>
      </c>
      <c r="K1" s="44" t="s">
        <v>40</v>
      </c>
      <c r="L1" s="44"/>
    </row>
    <row r="2" spans="2:17" ht="15" customHeight="1" x14ac:dyDescent="0.55000000000000004">
      <c r="B2" s="80" t="str">
        <f>'1'!B2</f>
        <v>NCSCL - Toxicology Section</v>
      </c>
      <c r="C2" s="11"/>
      <c r="D2" s="11"/>
      <c r="E2" s="11"/>
      <c r="F2" s="11"/>
      <c r="G2" s="11"/>
      <c r="H2" s="11"/>
      <c r="I2" s="94" t="str">
        <f>'1'!I2</f>
        <v>Effective Date: 11/14/2019</v>
      </c>
      <c r="J2" s="44"/>
      <c r="K2" s="44"/>
      <c r="L2" s="44"/>
      <c r="N2" s="100"/>
    </row>
    <row r="3" spans="2:17" ht="15" customHeight="1" x14ac:dyDescent="0.55000000000000004">
      <c r="D3" s="41"/>
      <c r="O3" s="95" t="s">
        <v>88</v>
      </c>
    </row>
    <row r="4" spans="2:17" ht="15" customHeight="1" x14ac:dyDescent="0.55000000000000004">
      <c r="B4" s="124" t="s">
        <v>37</v>
      </c>
      <c r="C4" s="124" t="s">
        <v>38</v>
      </c>
      <c r="E4" s="138" t="s">
        <v>94</v>
      </c>
      <c r="F4" s="138"/>
      <c r="H4" s="118" t="s">
        <v>44</v>
      </c>
      <c r="J4" s="92"/>
      <c r="O4" s="95"/>
      <c r="P4" s="110" t="s">
        <v>113</v>
      </c>
    </row>
    <row r="5" spans="2:17" ht="15" customHeight="1" x14ac:dyDescent="0.55000000000000004">
      <c r="B5" s="120" t="str">
        <f>IF('Sample list'!B47="","",'Sample list'!B47)</f>
        <v/>
      </c>
      <c r="C5" s="120" t="str">
        <f>IF('Sample list'!C47="","",'Sample list'!C47)</f>
        <v/>
      </c>
      <c r="E5" s="136" t="str">
        <f>IF('1'!E5="","",'1'!E5)</f>
        <v/>
      </c>
      <c r="F5" s="137"/>
      <c r="H5" s="83" t="str">
        <f>IF('1'!H5="","",'1'!H5)</f>
        <v/>
      </c>
      <c r="O5" s="38" t="s">
        <v>88</v>
      </c>
      <c r="P5" s="37" t="str">
        <f>B41</f>
        <v/>
      </c>
    </row>
    <row r="6" spans="2:17" ht="15" customHeight="1" x14ac:dyDescent="0.55000000000000004"/>
    <row r="7" spans="2:17" ht="15" customHeight="1" thickBot="1" x14ac:dyDescent="0.6">
      <c r="N7" s="135" t="s">
        <v>96</v>
      </c>
      <c r="O7" s="135"/>
      <c r="P7" s="135"/>
    </row>
    <row r="8" spans="2:17" ht="15" customHeight="1" x14ac:dyDescent="0.55000000000000004">
      <c r="B8" s="71" t="s">
        <v>92</v>
      </c>
      <c r="C8" s="81" t="s">
        <v>71</v>
      </c>
      <c r="F8" s="141" t="s">
        <v>86</v>
      </c>
      <c r="G8" s="139" t="str">
        <f>CONCATENATE("The measured ",C9," values are:")</f>
        <v>The measured ethanol values are:</v>
      </c>
      <c r="H8" s="140"/>
      <c r="I8" s="140"/>
      <c r="M8" s="64"/>
      <c r="N8" s="134" t="s">
        <v>97</v>
      </c>
      <c r="O8" s="134"/>
      <c r="P8" s="134"/>
      <c r="Q8" s="40"/>
    </row>
    <row r="9" spans="2:17" ht="15" customHeight="1" x14ac:dyDescent="0.55000000000000004">
      <c r="B9" s="72" t="s">
        <v>93</v>
      </c>
      <c r="C9" s="82" t="s">
        <v>5</v>
      </c>
      <c r="F9" s="141"/>
      <c r="G9" s="142" t="str">
        <f>IF(C11="","",IF(C11=0,"0.0000  g/dl",CONCATENATE(TEXT(C11,"0.0000"),"  g/dl",IF(AND(SUM(J$11:J$14)=0,D67&gt;$D$76),CONCATENATE("  (&gt;",$D$76*100,"% deviation from the average)"),""),IF(C11*10000-INT(C11*10000)&gt;0.0001,"    (THIS VALUE CONTAINS MORE DECIMAL PLACES THAN DISPLAYED)",""))))</f>
        <v/>
      </c>
      <c r="H9" s="143"/>
      <c r="I9" s="143"/>
      <c r="M9" s="64"/>
      <c r="N9" s="105"/>
      <c r="O9" s="89"/>
      <c r="P9" s="106"/>
      <c r="Q9" s="40"/>
    </row>
    <row r="10" spans="2:17" ht="15" customHeight="1" x14ac:dyDescent="0.55000000000000004">
      <c r="B10" s="72"/>
      <c r="C10" s="73"/>
      <c r="D10" s="69"/>
      <c r="F10" s="141"/>
      <c r="G10" s="142" t="str">
        <f>IF(C12="","",IF(C12=0,"0.0000  g/dl",CONCATENATE(TEXT(C12,"0.0000"),"  g/dl",IF(AND(SUM(J$11:J$14)=0,D68&gt;$D$76),CONCATENATE("  (&gt;",$D$76*100,"% deviation from the average)"),""),IF(C12*10000-INT(C12*10000)&gt;0.0001,"    (THIS VALUE CONTAINS MORE DECIMAL PLACES THAN DISPLAYED)",""))))</f>
        <v/>
      </c>
      <c r="H10" s="143"/>
      <c r="I10" s="143"/>
      <c r="J10" s="38" t="s">
        <v>39</v>
      </c>
      <c r="K10" s="43" t="s">
        <v>75</v>
      </c>
      <c r="L10" s="43"/>
      <c r="M10" s="64"/>
      <c r="N10" s="7"/>
      <c r="O10" s="89" t="str">
        <f>"Item "&amp;C5&amp;":"</f>
        <v>Item :</v>
      </c>
      <c r="P10" s="89"/>
      <c r="Q10" s="40"/>
    </row>
    <row r="11" spans="2:17" ht="15" customHeight="1" x14ac:dyDescent="0.55000000000000004">
      <c r="B11" s="74" t="s">
        <v>74</v>
      </c>
      <c r="C11" s="84"/>
      <c r="D11" s="2" t="str">
        <f>IF(LEN(C11)&gt;6,"re-enter",IF(C11&gt;0.5,"HI cal",""))</f>
        <v/>
      </c>
      <c r="F11" s="141"/>
      <c r="G11" s="142" t="str">
        <f>IF(C13="","",IF(C13=0,"0.0000  g/dl",CONCATENATE(TEXT(C13,"0.0000"),"  g/dl",IF(AND(SUM(J$11:J$14)=0,D69&gt;$D$76),CONCATENATE("  (&gt;",$D$76*100,"% deviation from the average)"),""),IF(C13*10000-INT(C13*10000)&gt;0.0001,"    (THIS VALUE CONTAINS MORE DECIMAL PLACES THAN DISPLAYED)",""))))</f>
        <v/>
      </c>
      <c r="H11" s="143"/>
      <c r="I11" s="143"/>
      <c r="J11" s="54">
        <f>IF(C11="",0,IF(C11&lt;0.01,1,0))</f>
        <v>0</v>
      </c>
      <c r="K11" s="43">
        <f>IF(C11&lt;&gt;"",1,0)</f>
        <v>0</v>
      </c>
      <c r="L11" s="43"/>
      <c r="M11" s="64"/>
      <c r="N11" s="88"/>
      <c r="O11" s="91"/>
      <c r="P11" s="151" t="str">
        <f>CONCATENATE(IF(B90="","",B90&amp;CHAR(10)&amp;CHAR(10)),IF(B23="","","- "&amp;B23))</f>
        <v/>
      </c>
      <c r="Q11" s="40"/>
    </row>
    <row r="12" spans="2:17" ht="15" customHeight="1" x14ac:dyDescent="0.55000000000000004">
      <c r="B12" s="72"/>
      <c r="C12" s="84"/>
      <c r="D12" s="2" t="str">
        <f>IF(LEN(C12)&gt;6,"re-enter",IF(C12&gt;0.5,"HI cal",""))</f>
        <v/>
      </c>
      <c r="F12" s="141"/>
      <c r="G12" s="142" t="str">
        <f>IF(C14="","",IF(C14=0,"0.0000  g/dl",CONCATENATE(TEXT(C14,"0.0000"),"  g/dl",IF(AND(SUM(J$11:J$14)=0,D70&gt;$D$76),CONCATENATE("  (&gt;",$D$76*100,"% deviation from the average)"),""),IF(C14*10000-INT(C14*10000)&gt;0.0001,"    (THIS VALUE CONTAINS MORE DECIMAL PLACES THAN DISPLAYED)",""))))</f>
        <v/>
      </c>
      <c r="H12" s="143"/>
      <c r="I12" s="143"/>
      <c r="J12" s="54">
        <f>IF(C12="",0,IF(C12&lt;0.01,1,0))</f>
        <v>0</v>
      </c>
      <c r="K12" s="43">
        <f>IF(C12&lt;&gt;"",1,0)</f>
        <v>0</v>
      </c>
      <c r="L12" s="43"/>
      <c r="M12" s="64"/>
      <c r="N12" s="88"/>
      <c r="O12" s="88"/>
      <c r="P12" s="151"/>
      <c r="Q12" s="40"/>
    </row>
    <row r="13" spans="2:17" ht="15" customHeight="1" x14ac:dyDescent="0.55000000000000004">
      <c r="B13" s="72"/>
      <c r="C13" s="84"/>
      <c r="D13" s="2" t="str">
        <f>IF(LEN(C13)&gt;6,"re-enter",IF(C13&gt;0.5,"HI cal",""))</f>
        <v/>
      </c>
      <c r="F13" s="141"/>
      <c r="G13" s="139" t="str">
        <f>IF(MIN(C11:C14)&lt;0.01,"",CONCATENATE("The average of the four values is  ",TEXT(D72,"0.000000")," g/dl."))</f>
        <v/>
      </c>
      <c r="H13" s="140"/>
      <c r="I13" s="140"/>
      <c r="J13" s="54">
        <f>IF(C13="",0,IF(C13&lt;0.01,1,0))</f>
        <v>0</v>
      </c>
      <c r="K13" s="43">
        <f>IF(C13&lt;&gt;"",1,0)</f>
        <v>0</v>
      </c>
      <c r="L13" s="43"/>
      <c r="M13" s="64"/>
      <c r="N13" s="88"/>
      <c r="O13" s="88"/>
      <c r="P13" s="151"/>
      <c r="Q13" s="40"/>
    </row>
    <row r="14" spans="2:17" ht="15" customHeight="1" thickBot="1" x14ac:dyDescent="0.6">
      <c r="B14" s="75"/>
      <c r="C14" s="85"/>
      <c r="D14" s="2" t="str">
        <f>IF(LEN(C14)&gt;6,"re-enter",IF(C14&gt;0.5,"HI cal",""))</f>
        <v/>
      </c>
      <c r="F14" s="141"/>
      <c r="G14" s="144" t="str">
        <f>IF(MIN(C11:C14)&lt;0.01,"",CONCATENATE("The ",D76*100,"% uncertainty is +/- ", TEXT(D77,"0.0000000"), " g/dl, at a 99.73 % level of confidence (k=3)."))</f>
        <v/>
      </c>
      <c r="H14" s="145"/>
      <c r="I14" s="145"/>
      <c r="J14" s="54">
        <f>IF(C14="",0,IF(C14&lt;0.01,1,0))</f>
        <v>0</v>
      </c>
      <c r="K14" s="43">
        <f>IF(C14&lt;&gt;"",1,0)</f>
        <v>0</v>
      </c>
      <c r="L14" s="43"/>
      <c r="M14" s="64"/>
      <c r="N14" s="88"/>
      <c r="O14" s="88"/>
      <c r="P14" s="151"/>
      <c r="Q14" s="40"/>
    </row>
    <row r="15" spans="2:17" x14ac:dyDescent="0.55000000000000004">
      <c r="B15" s="117"/>
      <c r="F15" s="141"/>
      <c r="G15" s="146" t="str">
        <f>IF(OR(MIN(C11:C14)&lt;0.01,SUM(K11:K14)&lt;&gt;4),"",IF(AND(MAX(D67:D70)&gt;D76,M30=""),"",IF(AND(MAX(D67:D70)&gt;D76,M30&lt;&gt;""),"The lowest value was used for reporting.",CONCATENATE("The ",IF(C8="serum","serum converted, ",""),"truncated average for reporting is ",IF(C8="serum",TEXT(F74,"0.00"),TEXT(D74,"0.00")),"  g/dl."))))</f>
        <v/>
      </c>
      <c r="H15" s="147"/>
      <c r="I15" s="147"/>
      <c r="J15" s="54"/>
      <c r="M15" s="64"/>
      <c r="N15" s="88"/>
      <c r="O15" s="91"/>
      <c r="P15" s="151"/>
      <c r="Q15" s="40"/>
    </row>
    <row r="16" spans="2:17" x14ac:dyDescent="0.55000000000000004">
      <c r="B16" s="117"/>
      <c r="C16" s="70" t="str">
        <f>IF(AND(C9&lt;&gt;"acetone",C17="x",SUM(K11:K14)&gt;0,SUM(J11:J14)=0),"'No alcohol' selected below conflicts with entered results!","")</f>
        <v/>
      </c>
      <c r="F16" s="141"/>
      <c r="G16" s="144" t="str">
        <f>IF(C8="serum",CONCATENATE("The serum to whole blood conversion calculation is:  ",TEXT(D72,"0.000000")," g/dl / 1.18 = ",TEXT(F72,"0.000000")," g/dl."),"")</f>
        <v/>
      </c>
      <c r="H16" s="145"/>
      <c r="I16" s="145"/>
      <c r="J16" s="54"/>
      <c r="M16" s="64"/>
      <c r="N16" s="88"/>
      <c r="O16" s="7"/>
      <c r="P16" s="151"/>
      <c r="Q16" s="40"/>
    </row>
    <row r="17" spans="2:17" x14ac:dyDescent="0.55000000000000004">
      <c r="B17" s="68" t="s">
        <v>42</v>
      </c>
      <c r="C17" s="86"/>
      <c r="D17" s="60" t="s">
        <v>43</v>
      </c>
      <c r="F17" s="98"/>
      <c r="M17" s="64"/>
      <c r="N17" s="7"/>
      <c r="O17" s="7"/>
      <c r="P17" s="151"/>
      <c r="Q17" s="40"/>
    </row>
    <row r="18" spans="2:17" x14ac:dyDescent="0.55000000000000004">
      <c r="M18" s="64"/>
      <c r="N18" s="7"/>
      <c r="O18" s="123"/>
      <c r="P18" s="151"/>
      <c r="Q18" s="40"/>
    </row>
    <row r="19" spans="2:17" x14ac:dyDescent="0.55000000000000004">
      <c r="B19" s="59" t="s">
        <v>85</v>
      </c>
      <c r="C19" s="38" t="str">
        <f>IFERROR(IF(B20="","",IF(VLOOKUP(B20,othervolid,1)=B20,"","+")),"+")</f>
        <v/>
      </c>
      <c r="E19" s="148" t="s">
        <v>82</v>
      </c>
      <c r="F19" s="148"/>
      <c r="G19" s="148"/>
      <c r="H19" s="148"/>
      <c r="I19" s="38" t="str">
        <f>IFERROR(IF(E20="","",IF(VLOOKUP(E20,othervolid,1)=E20,"","+")),"+")</f>
        <v/>
      </c>
      <c r="M19" s="64"/>
      <c r="N19" s="7"/>
      <c r="O19" s="7"/>
      <c r="P19" s="151"/>
      <c r="Q19" s="40"/>
    </row>
    <row r="20" spans="2:17" ht="15" customHeight="1" x14ac:dyDescent="0.55000000000000004">
      <c r="B20" s="158"/>
      <c r="C20" s="158"/>
      <c r="E20" s="171"/>
      <c r="F20" s="172"/>
      <c r="G20" s="172"/>
      <c r="H20" s="173"/>
      <c r="M20" s="64"/>
      <c r="N20" s="88"/>
      <c r="O20" s="7"/>
      <c r="P20" s="151"/>
      <c r="Q20" s="40"/>
    </row>
    <row r="21" spans="2:17" x14ac:dyDescent="0.55000000000000004">
      <c r="D21" s="99" t="str">
        <f>IF(AND(B20=E20,B20&lt;&gt;""),"The two entries above conflict with eachother!","")</f>
        <v/>
      </c>
      <c r="M21" s="64"/>
      <c r="N21" s="88"/>
      <c r="O21" s="7"/>
      <c r="P21" s="151"/>
      <c r="Q21" s="40"/>
    </row>
    <row r="22" spans="2:17" ht="15" customHeight="1" x14ac:dyDescent="0.55000000000000004">
      <c r="B22" s="38" t="s">
        <v>101</v>
      </c>
      <c r="E22" s="38" t="str">
        <f>IFERROR(IF(B23="","",IF(VLOOKUP(B23,statements_alpha,1)=B23,"","+")),"+")</f>
        <v/>
      </c>
      <c r="F22" s="39"/>
      <c r="G22" s="58"/>
      <c r="H22" s="58"/>
      <c r="I22" s="58"/>
      <c r="M22" s="64"/>
      <c r="N22" s="7"/>
      <c r="O22" s="7"/>
      <c r="P22" s="151"/>
      <c r="Q22" s="40"/>
    </row>
    <row r="23" spans="2:17" ht="15" customHeight="1" x14ac:dyDescent="0.55000000000000004">
      <c r="B23" s="152"/>
      <c r="C23" s="153"/>
      <c r="D23" s="153"/>
      <c r="E23" s="153"/>
      <c r="F23" s="153"/>
      <c r="G23" s="153"/>
      <c r="H23" s="153"/>
      <c r="I23" s="154"/>
      <c r="M23" s="64"/>
      <c r="N23" s="149" t="s">
        <v>98</v>
      </c>
      <c r="O23" s="134"/>
      <c r="P23" s="150"/>
      <c r="Q23" s="40"/>
    </row>
    <row r="24" spans="2:17" x14ac:dyDescent="0.55000000000000004">
      <c r="B24" s="155"/>
      <c r="C24" s="156"/>
      <c r="D24" s="156"/>
      <c r="E24" s="156"/>
      <c r="F24" s="156"/>
      <c r="G24" s="156"/>
      <c r="H24" s="156"/>
      <c r="I24" s="157"/>
      <c r="M24" s="64"/>
      <c r="N24" s="107"/>
      <c r="O24" s="108"/>
      <c r="P24" s="109"/>
      <c r="Q24" s="40"/>
    </row>
    <row r="25" spans="2:17" x14ac:dyDescent="0.55000000000000004">
      <c r="F25" s="7"/>
      <c r="G25" s="58"/>
      <c r="H25" s="58"/>
      <c r="I25" s="58"/>
      <c r="M25" s="64"/>
      <c r="N25" s="7"/>
      <c r="O25" s="177" t="str">
        <f>IF(B27="","",RIGHT(B27,LEN(B27)-48))</f>
        <v/>
      </c>
      <c r="P25" s="177"/>
      <c r="Q25" s="40"/>
    </row>
    <row r="26" spans="2:17" ht="15" customHeight="1" x14ac:dyDescent="0.55000000000000004">
      <c r="B26" s="111" t="s">
        <v>102</v>
      </c>
      <c r="C26" s="38" t="str">
        <f>IFERROR(IF(B27="","",IF(VLOOKUP(B27,dispositions_alpha,1)=B27,"","+")),"+")</f>
        <v/>
      </c>
      <c r="M26" s="64"/>
      <c r="N26" s="7"/>
      <c r="O26" s="177"/>
      <c r="P26" s="177"/>
      <c r="Q26" s="40"/>
    </row>
    <row r="27" spans="2:17" x14ac:dyDescent="0.55000000000000004">
      <c r="B27" s="168"/>
      <c r="C27" s="169"/>
      <c r="D27" s="169"/>
      <c r="E27" s="169"/>
      <c r="F27" s="169"/>
      <c r="G27" s="169"/>
      <c r="H27" s="169"/>
      <c r="I27" s="170"/>
      <c r="M27" s="64"/>
      <c r="N27" s="7"/>
      <c r="O27" s="7"/>
      <c r="P27" s="7"/>
      <c r="Q27" s="40"/>
    </row>
    <row r="28" spans="2:17" x14ac:dyDescent="0.55000000000000004">
      <c r="M28" s="64"/>
      <c r="N28" s="176" t="s">
        <v>99</v>
      </c>
      <c r="O28" s="176"/>
      <c r="P28" s="176"/>
      <c r="Q28" s="40"/>
    </row>
    <row r="29" spans="2:17" ht="15" customHeight="1" x14ac:dyDescent="0.55000000000000004">
      <c r="B29" s="42" t="s">
        <v>28</v>
      </c>
      <c r="C29" s="102"/>
      <c r="D29" s="102"/>
      <c r="E29" s="102"/>
      <c r="F29" s="102"/>
      <c r="G29" s="102"/>
      <c r="H29" s="102"/>
      <c r="I29" s="102"/>
      <c r="N29" s="79"/>
      <c r="O29" s="79"/>
      <c r="P29" s="79"/>
    </row>
    <row r="30" spans="2:17" x14ac:dyDescent="0.55000000000000004">
      <c r="B30" s="179"/>
      <c r="C30" s="180"/>
      <c r="D30" s="180"/>
      <c r="E30" s="180"/>
      <c r="F30" s="180"/>
      <c r="G30" s="180"/>
      <c r="H30" s="180"/>
      <c r="I30" s="181"/>
      <c r="M30" s="130"/>
      <c r="N30" s="178" t="str">
        <f>IF(AND(MAX(D67:D70)&gt;D76,SUM(K11:K14)=4),"&lt;- If this is a second set of values for the case, and both sets have an unacceptable deviation from the mean, enter the lowest value in the cell to the left (gm/dL).","")</f>
        <v/>
      </c>
      <c r="O30" s="178"/>
      <c r="P30" s="178"/>
    </row>
    <row r="31" spans="2:17" ht="15" customHeight="1" x14ac:dyDescent="0.55000000000000004">
      <c r="B31" s="182"/>
      <c r="C31" s="183"/>
      <c r="D31" s="183"/>
      <c r="E31" s="183"/>
      <c r="F31" s="183"/>
      <c r="G31" s="183"/>
      <c r="H31" s="183"/>
      <c r="I31" s="184"/>
      <c r="N31" s="178"/>
      <c r="O31" s="178"/>
      <c r="P31" s="178"/>
    </row>
    <row r="32" spans="2:17" x14ac:dyDescent="0.55000000000000004">
      <c r="B32" s="182"/>
      <c r="C32" s="183"/>
      <c r="D32" s="183"/>
      <c r="E32" s="183"/>
      <c r="F32" s="183"/>
      <c r="G32" s="183"/>
      <c r="H32" s="183"/>
      <c r="I32" s="184"/>
      <c r="M32" s="5"/>
    </row>
    <row r="33" spans="2:9" x14ac:dyDescent="0.55000000000000004">
      <c r="B33" s="182"/>
      <c r="C33" s="183"/>
      <c r="D33" s="183"/>
      <c r="E33" s="183"/>
      <c r="F33" s="183"/>
      <c r="G33" s="183"/>
      <c r="H33" s="183"/>
      <c r="I33" s="184"/>
    </row>
    <row r="34" spans="2:9" x14ac:dyDescent="0.55000000000000004">
      <c r="B34" s="182"/>
      <c r="C34" s="183"/>
      <c r="D34" s="183"/>
      <c r="E34" s="183"/>
      <c r="F34" s="183"/>
      <c r="G34" s="183"/>
      <c r="H34" s="183"/>
      <c r="I34" s="184"/>
    </row>
    <row r="35" spans="2:9" x14ac:dyDescent="0.55000000000000004">
      <c r="B35" s="182"/>
      <c r="C35" s="183"/>
      <c r="D35" s="183"/>
      <c r="E35" s="183"/>
      <c r="F35" s="183"/>
      <c r="G35" s="183"/>
      <c r="H35" s="183"/>
      <c r="I35" s="184"/>
    </row>
    <row r="36" spans="2:9" x14ac:dyDescent="0.55000000000000004">
      <c r="B36" s="182"/>
      <c r="C36" s="183"/>
      <c r="D36" s="183"/>
      <c r="E36" s="183"/>
      <c r="F36" s="183"/>
      <c r="G36" s="183"/>
      <c r="H36" s="183"/>
      <c r="I36" s="184"/>
    </row>
    <row r="37" spans="2:9" x14ac:dyDescent="0.55000000000000004">
      <c r="B37" s="182"/>
      <c r="C37" s="183"/>
      <c r="D37" s="183"/>
      <c r="E37" s="183"/>
      <c r="F37" s="183"/>
      <c r="G37" s="183"/>
      <c r="H37" s="183"/>
      <c r="I37" s="184"/>
    </row>
    <row r="38" spans="2:9" x14ac:dyDescent="0.55000000000000004">
      <c r="B38" s="185"/>
      <c r="C38" s="186"/>
      <c r="D38" s="186"/>
      <c r="E38" s="186"/>
      <c r="F38" s="186"/>
      <c r="G38" s="186"/>
      <c r="H38" s="186"/>
      <c r="I38" s="187"/>
    </row>
    <row r="40" spans="2:9" x14ac:dyDescent="0.55000000000000004">
      <c r="B40" s="7" t="s">
        <v>103</v>
      </c>
    </row>
    <row r="41" spans="2:9" ht="15" customHeight="1" x14ac:dyDescent="0.55000000000000004">
      <c r="B41" s="159" t="str">
        <f>CONCATENATE(IF(B90="","",B90&amp;CHAR(10)&amp;CHAR(10)),IF(B23="","","- "&amp;B23&amp;CHAR(10)&amp;CHAR(10)))</f>
        <v/>
      </c>
      <c r="C41" s="160"/>
      <c r="D41" s="160"/>
      <c r="E41" s="160"/>
      <c r="F41" s="160"/>
      <c r="G41" s="160"/>
      <c r="H41" s="160"/>
      <c r="I41" s="161"/>
    </row>
    <row r="42" spans="2:9" x14ac:dyDescent="0.55000000000000004">
      <c r="B42" s="162"/>
      <c r="C42" s="163"/>
      <c r="D42" s="163"/>
      <c r="E42" s="163"/>
      <c r="F42" s="163"/>
      <c r="G42" s="163"/>
      <c r="H42" s="163"/>
      <c r="I42" s="164"/>
    </row>
    <row r="43" spans="2:9" x14ac:dyDescent="0.55000000000000004">
      <c r="B43" s="162"/>
      <c r="C43" s="163"/>
      <c r="D43" s="163"/>
      <c r="E43" s="163"/>
      <c r="F43" s="163"/>
      <c r="G43" s="163"/>
      <c r="H43" s="163"/>
      <c r="I43" s="164"/>
    </row>
    <row r="44" spans="2:9" x14ac:dyDescent="0.55000000000000004">
      <c r="B44" s="162"/>
      <c r="C44" s="163"/>
      <c r="D44" s="163"/>
      <c r="E44" s="163"/>
      <c r="F44" s="163"/>
      <c r="G44" s="163"/>
      <c r="H44" s="163"/>
      <c r="I44" s="164"/>
    </row>
    <row r="45" spans="2:9" x14ac:dyDescent="0.55000000000000004">
      <c r="B45" s="162"/>
      <c r="C45" s="163"/>
      <c r="D45" s="163"/>
      <c r="E45" s="163"/>
      <c r="F45" s="163"/>
      <c r="G45" s="163"/>
      <c r="H45" s="163"/>
      <c r="I45" s="164"/>
    </row>
    <row r="46" spans="2:9" x14ac:dyDescent="0.55000000000000004">
      <c r="B46" s="162"/>
      <c r="C46" s="163"/>
      <c r="D46" s="163"/>
      <c r="E46" s="163"/>
      <c r="F46" s="163"/>
      <c r="G46" s="163"/>
      <c r="H46" s="163"/>
      <c r="I46" s="164"/>
    </row>
    <row r="47" spans="2:9" x14ac:dyDescent="0.55000000000000004">
      <c r="B47" s="162"/>
      <c r="C47" s="163"/>
      <c r="D47" s="163"/>
      <c r="E47" s="163"/>
      <c r="F47" s="163"/>
      <c r="G47" s="163"/>
      <c r="H47" s="163"/>
      <c r="I47" s="164"/>
    </row>
    <row r="48" spans="2:9" x14ac:dyDescent="0.55000000000000004">
      <c r="B48" s="162"/>
      <c r="C48" s="163"/>
      <c r="D48" s="163"/>
      <c r="E48" s="163"/>
      <c r="F48" s="163"/>
      <c r="G48" s="163"/>
      <c r="H48" s="163"/>
      <c r="I48" s="164"/>
    </row>
    <row r="49" spans="2:12" x14ac:dyDescent="0.55000000000000004">
      <c r="B49" s="162"/>
      <c r="C49" s="163"/>
      <c r="D49" s="163"/>
      <c r="E49" s="163"/>
      <c r="F49" s="163"/>
      <c r="G49" s="163"/>
      <c r="H49" s="163"/>
      <c r="I49" s="164"/>
    </row>
    <row r="50" spans="2:12" x14ac:dyDescent="0.55000000000000004">
      <c r="B50" s="162"/>
      <c r="C50" s="163"/>
      <c r="D50" s="163"/>
      <c r="E50" s="163"/>
      <c r="F50" s="163"/>
      <c r="G50" s="163"/>
      <c r="H50" s="163"/>
      <c r="I50" s="164"/>
    </row>
    <row r="51" spans="2:12" x14ac:dyDescent="0.55000000000000004">
      <c r="B51" s="162"/>
      <c r="C51" s="163"/>
      <c r="D51" s="163"/>
      <c r="E51" s="163"/>
      <c r="F51" s="163"/>
      <c r="G51" s="163"/>
      <c r="H51" s="163"/>
      <c r="I51" s="164"/>
    </row>
    <row r="52" spans="2:12" x14ac:dyDescent="0.55000000000000004">
      <c r="B52" s="162"/>
      <c r="C52" s="163"/>
      <c r="D52" s="163"/>
      <c r="E52" s="163"/>
      <c r="F52" s="163"/>
      <c r="G52" s="163"/>
      <c r="H52" s="163"/>
      <c r="I52" s="164"/>
    </row>
    <row r="53" spans="2:12" x14ac:dyDescent="0.55000000000000004">
      <c r="B53" s="162"/>
      <c r="C53" s="163"/>
      <c r="D53" s="163"/>
      <c r="E53" s="163"/>
      <c r="F53" s="163"/>
      <c r="G53" s="163"/>
      <c r="H53" s="163"/>
      <c r="I53" s="164"/>
    </row>
    <row r="54" spans="2:12" x14ac:dyDescent="0.55000000000000004">
      <c r="B54" s="162"/>
      <c r="C54" s="163"/>
      <c r="D54" s="163"/>
      <c r="E54" s="163"/>
      <c r="F54" s="163"/>
      <c r="G54" s="163"/>
      <c r="H54" s="163"/>
      <c r="I54" s="164"/>
    </row>
    <row r="55" spans="2:12" x14ac:dyDescent="0.55000000000000004">
      <c r="B55" s="165"/>
      <c r="C55" s="166"/>
      <c r="D55" s="166"/>
      <c r="E55" s="166"/>
      <c r="F55" s="166"/>
      <c r="G55" s="166"/>
      <c r="H55" s="166"/>
      <c r="I55" s="167"/>
    </row>
    <row r="56" spans="2:12" x14ac:dyDescent="0.55000000000000004">
      <c r="B56" s="103"/>
      <c r="C56" s="103"/>
      <c r="D56" s="103"/>
      <c r="E56" s="103"/>
      <c r="F56" s="103"/>
      <c r="G56" s="103"/>
      <c r="H56" s="103"/>
      <c r="I56" s="103"/>
    </row>
    <row r="57" spans="2:12" x14ac:dyDescent="0.55000000000000004">
      <c r="B57" s="104" t="s">
        <v>112</v>
      </c>
      <c r="C57" s="103"/>
      <c r="D57" s="103"/>
      <c r="E57" s="103"/>
      <c r="F57" s="103"/>
      <c r="G57" s="103"/>
      <c r="H57" s="103"/>
      <c r="I57" s="103"/>
    </row>
    <row r="59" spans="2:12" x14ac:dyDescent="0.55000000000000004">
      <c r="B59" s="42" t="str">
        <f>'1'!B59</f>
        <v>Form template approved by Toxicology Technical Leader Wayne Lewallen on 11/14/2019.</v>
      </c>
    </row>
    <row r="60" spans="2:12" x14ac:dyDescent="0.55000000000000004">
      <c r="B60" s="42"/>
    </row>
    <row r="61" spans="2:12" x14ac:dyDescent="0.55000000000000004">
      <c r="B61" s="42"/>
      <c r="L61" s="119"/>
    </row>
    <row r="62" spans="2:12" x14ac:dyDescent="0.55000000000000004">
      <c r="B62" s="42"/>
      <c r="I62" s="8"/>
      <c r="L62" s="119" t="s">
        <v>118</v>
      </c>
    </row>
    <row r="63" spans="2:12" x14ac:dyDescent="0.55000000000000004">
      <c r="I63" s="131"/>
    </row>
    <row r="64" spans="2:12" x14ac:dyDescent="0.55000000000000004">
      <c r="I64" s="7"/>
    </row>
    <row r="65" spans="1:7" hidden="1" x14ac:dyDescent="0.55000000000000004">
      <c r="B65" s="44" t="s">
        <v>29</v>
      </c>
    </row>
    <row r="66" spans="1:7" hidden="1" x14ac:dyDescent="0.55000000000000004">
      <c r="B66" s="21" t="s">
        <v>41</v>
      </c>
      <c r="C66" s="46" t="s">
        <v>3</v>
      </c>
      <c r="D66" s="45"/>
    </row>
    <row r="67" spans="1:7" hidden="1" x14ac:dyDescent="0.55000000000000004">
      <c r="B67" s="47">
        <f>C11</f>
        <v>0</v>
      </c>
      <c r="C67" s="9" t="e">
        <f>ABS(C11-D$72)</f>
        <v>#DIV/0!</v>
      </c>
      <c r="D67" s="16" t="str">
        <f>IFERROR(C67/$D$72,"")</f>
        <v/>
      </c>
    </row>
    <row r="68" spans="1:7" hidden="1" x14ac:dyDescent="0.55000000000000004">
      <c r="B68" s="47">
        <f>C12</f>
        <v>0</v>
      </c>
      <c r="C68" s="10" t="e">
        <f>ABS(C12-D$72)</f>
        <v>#DIV/0!</v>
      </c>
      <c r="D68" s="16" t="str">
        <f t="shared" ref="D68:D70" si="0">IFERROR(C68/$D$72,"")</f>
        <v/>
      </c>
    </row>
    <row r="69" spans="1:7" hidden="1" x14ac:dyDescent="0.55000000000000004">
      <c r="B69" s="47">
        <f>C13</f>
        <v>0</v>
      </c>
      <c r="C69" s="10" t="e">
        <f>ABS(C13-D$72)</f>
        <v>#DIV/0!</v>
      </c>
      <c r="D69" s="16" t="str">
        <f t="shared" si="0"/>
        <v/>
      </c>
    </row>
    <row r="70" spans="1:7" hidden="1" x14ac:dyDescent="0.55000000000000004">
      <c r="B70" s="47">
        <f>C14</f>
        <v>0</v>
      </c>
      <c r="C70" s="10" t="e">
        <f>ABS(C14-D$72)</f>
        <v>#DIV/0!</v>
      </c>
      <c r="D70" s="16" t="str">
        <f t="shared" si="0"/>
        <v/>
      </c>
    </row>
    <row r="71" spans="1:7" hidden="1" x14ac:dyDescent="0.55000000000000004">
      <c r="F71" s="38" t="s">
        <v>77</v>
      </c>
    </row>
    <row r="72" spans="1:7" hidden="1" x14ac:dyDescent="0.55000000000000004">
      <c r="C72" s="38" t="s">
        <v>0</v>
      </c>
      <c r="D72" s="6" t="e">
        <f>AVERAGE(C11:C14)</f>
        <v>#DIV/0!</v>
      </c>
      <c r="E72" s="38" t="s">
        <v>10</v>
      </c>
      <c r="F72" s="37" t="e">
        <f>D72/1.18</f>
        <v>#DIV/0!</v>
      </c>
      <c r="G72" s="38" t="s">
        <v>10</v>
      </c>
    </row>
    <row r="73" spans="1:7" hidden="1" x14ac:dyDescent="0.55000000000000004">
      <c r="C73" s="55" t="s">
        <v>4</v>
      </c>
      <c r="D73" s="3" t="e">
        <f>TEXT(INT(D72*100)/100,"0.00")</f>
        <v>#DIV/0!</v>
      </c>
      <c r="E73" s="38" t="s">
        <v>10</v>
      </c>
      <c r="F73" s="3" t="e">
        <f>TEXT(INT(F72*100)/100,"0.00")</f>
        <v>#DIV/0!</v>
      </c>
      <c r="G73" s="38" t="s">
        <v>10</v>
      </c>
    </row>
    <row r="74" spans="1:7" hidden="1" x14ac:dyDescent="0.55000000000000004">
      <c r="C74" s="8" t="s">
        <v>1</v>
      </c>
      <c r="D74" s="4" t="str">
        <f>IF(MIN(C11:C14)&lt;0.01,"0.00",D73)</f>
        <v>0.00</v>
      </c>
      <c r="E74" s="38" t="s">
        <v>10</v>
      </c>
      <c r="F74" s="4" t="str">
        <f>IF(MIN(C11:C14)&lt;0.01,"0.00",F73)</f>
        <v>0.00</v>
      </c>
      <c r="G74" s="38" t="s">
        <v>10</v>
      </c>
    </row>
    <row r="75" spans="1:7" hidden="1" x14ac:dyDescent="0.55000000000000004"/>
    <row r="76" spans="1:7" hidden="1" x14ac:dyDescent="0.55000000000000004">
      <c r="C76" s="174" t="s">
        <v>2</v>
      </c>
      <c r="D76" s="56">
        <f>VLOOKUP(C9,Ranges!G9:H12,2)</f>
        <v>0.04</v>
      </c>
    </row>
    <row r="77" spans="1:7" hidden="1" x14ac:dyDescent="0.55000000000000004">
      <c r="B77" s="58"/>
      <c r="C77" s="175"/>
      <c r="D77" s="57" t="e">
        <f>D76*D72</f>
        <v>#DIV/0!</v>
      </c>
      <c r="F77" s="1"/>
    </row>
    <row r="78" spans="1:7" hidden="1" x14ac:dyDescent="0.55000000000000004">
      <c r="B78" s="58"/>
      <c r="C78" s="65"/>
      <c r="D78" s="66"/>
      <c r="F78" s="1"/>
    </row>
    <row r="79" spans="1:7" hidden="1" x14ac:dyDescent="0.55000000000000004">
      <c r="B79" s="11" t="s">
        <v>76</v>
      </c>
      <c r="C79" s="11"/>
    </row>
    <row r="80" spans="1:7" hidden="1" x14ac:dyDescent="0.55000000000000004">
      <c r="A80" s="64"/>
      <c r="B80" s="38" t="s">
        <v>78</v>
      </c>
      <c r="C80" s="63" t="str">
        <f>IF(OR(SUM(J11:J14)&gt;0,MAX(D67:D70)&gt;D76,C8="serum"),"",IF(D74="0.00","",CONCATENATE("The measured ",C8," acetone concentration is ",TEXT(TRUNC(D72,3),"0.000")," +/- ",IF(INT(D72*D76*10000)&lt;5,"0.001",TEXT(D72*D76,"0.000"))," grams per 100 milliliters, at a coverage probability of 99.7%.  ",CHAR(10),CHAR(10))))</f>
        <v/>
      </c>
    </row>
    <row r="81" spans="1:9" hidden="1" x14ac:dyDescent="0.55000000000000004">
      <c r="A81" s="64"/>
      <c r="B81" s="38" t="s">
        <v>79</v>
      </c>
      <c r="C81" s="63" t="str">
        <f>CONCATENATE("The ",C8," alcohol concentration is 0.00 grams of alcohol per 100 milliliters, as defined by NCGS 20-4.01 (1b).  ",IF(AND(B20="",E20="",C9&lt;&gt;"acetone"),C86,CHAR(10)&amp;CHAR(10)))</f>
        <v>The blood alcohol concentration is 0.00 grams of alcohol per 100 milliliters, as defined by NCGS 20-4.01 (1b).    (Analysis performed using HS-GC.)</v>
      </c>
    </row>
    <row r="82" spans="1:9" hidden="1" x14ac:dyDescent="0.55000000000000004">
      <c r="A82" s="64"/>
      <c r="B82" s="38" t="s">
        <v>80</v>
      </c>
      <c r="C82" s="63" t="str">
        <f>IFERROR(IF(AND(SUM(J11:J14)=0,MAX(D67:D70)&gt;D76),"",IF(C8="serum",CONCATENATE("The blood ",C9," concentration is ",TEXT(F74,"0.00")," grams of alcohol per 100 milliliters, as defined by NCGS 20-4.01 (1b).  The reported blood alcohol concentration is a calculated value resulting from a converted serum alcohol concentration.  The measured serum ",C9," concentration is ",TEXT(TRUNC(D72,3),"0.000")," +/- ",IF(INT(D72*D76*10000)&lt;5,"0.001",TEXT(D72*D76,"0.000"))," grams of alcohol per 100 milliliters, at a coverage probability of 99.7%.",IF(AND(B20="",E20=""),C86,CHAR(10)&amp;CHAR(10))),"")),"")</f>
        <v/>
      </c>
    </row>
    <row r="83" spans="1:9" hidden="1" x14ac:dyDescent="0.55000000000000004">
      <c r="A83" s="64"/>
      <c r="B83" s="38" t="s">
        <v>81</v>
      </c>
      <c r="C83" s="63" t="str">
        <f>IFERROR(IF(AND(SUM(J11:J14)=0,MAX(D67:D70)&gt;D76,SUM(K11:K14)=4,M30&lt;&gt;""),CONCATENATE("The ",C8," ",C9," concentration is ",TEXT(INT(M30*100)/100,"0.00")," grams of alcohol per 100 milliliters, as defined by NCGS 20-4.01 (1b)."),IF(AND(SUM(J11:J14)=0,MAX(D67:D70)&gt;D76),"",CONCATENATE("The ",C8," ",C9," concentration is ",TEXT(D74,"0.00")," grams of alcohol per 100 milliliters, as defined by NCGS 20-4.01 (1b).","  The measured ",C8," ",C9," concentration is ",TEXT(TRUNC(D72,3),"0.000")," +/- ",IF(INT(D72*D76*10000)&lt;5,"0.001",TEXT(D72*D76,"0.000"))," grams of alcohol per 100 milliliters, at a coverage probability of 99.7%.  ",IF(AND(B20="",E20=""),C86,CHAR(10)&amp;CHAR(10))))),"")</f>
        <v/>
      </c>
    </row>
    <row r="84" spans="1:9" hidden="1" x14ac:dyDescent="0.55000000000000004">
      <c r="A84" s="64"/>
      <c r="B84" s="38" t="s">
        <v>83</v>
      </c>
      <c r="C84" s="63" t="str">
        <f>CONCATENATE("Analysis confirmed the presence of the following substance: ",B20,".  ",CHAR(10),CHAR(10))</f>
        <v xml:space="preserve">Analysis confirmed the presence of the following substance: .  
</v>
      </c>
    </row>
    <row r="85" spans="1:9" hidden="1" x14ac:dyDescent="0.55000000000000004">
      <c r="A85" s="64"/>
      <c r="B85" s="67" t="s">
        <v>84</v>
      </c>
      <c r="C85" s="54" t="str">
        <f>CONCATENATE("Analysis did not confirm the presence of the following: ",E20,".  ",CHAR(10),CHAR(10))</f>
        <v xml:space="preserve">Analysis did not confirm the presence of the following: .  
</v>
      </c>
    </row>
    <row r="86" spans="1:9" hidden="1" x14ac:dyDescent="0.55000000000000004">
      <c r="A86" s="64"/>
      <c r="B86" s="78" t="s">
        <v>90</v>
      </c>
      <c r="C86" s="101" t="s">
        <v>111</v>
      </c>
    </row>
    <row r="87" spans="1:9" hidden="1" x14ac:dyDescent="0.55000000000000004"/>
    <row r="88" spans="1:9" hidden="1" x14ac:dyDescent="0.55000000000000004"/>
    <row r="89" spans="1:9" hidden="1" x14ac:dyDescent="0.55000000000000004">
      <c r="B89" s="38" t="s">
        <v>100</v>
      </c>
      <c r="E89" s="90"/>
    </row>
    <row r="90" spans="1:9" hidden="1" x14ac:dyDescent="0.55000000000000004">
      <c r="B90" s="159" t="str">
        <f>CONCATENATE(IF(AND(C8&lt;&gt;"serum",C9="acetone"),"- "&amp;C80,""),IF(OR(C17="x",AND(C9&lt;&gt;"acetone",SUM(J11:J14)&gt;0)),"- "&amp;C81,""),IF(AND(SUM(K11:K14)&gt;1,C8&lt;&gt;"serum",C9&lt;&gt;"acetone",C17&lt;&gt;"x",SUM(J11:J14)=0),"- "&amp;C83,""),IF(AND(C8="serum",C17&lt;&gt;"x",SUM(J11:J14)=0),"- "&amp;C82,""),IF(B20&lt;&gt;"","- "&amp;C84,""),IF(E20&lt;&gt;"","- "&amp;C85,""),IF(OR(B20&lt;&gt;"",E20&lt;&gt;"",AND(C9="acetone",C8&lt;&gt;"serum")),C86,""))</f>
        <v/>
      </c>
      <c r="C90" s="160"/>
      <c r="D90" s="160"/>
      <c r="E90" s="160"/>
      <c r="F90" s="160"/>
      <c r="G90" s="160"/>
      <c r="H90" s="160"/>
      <c r="I90" s="161"/>
    </row>
    <row r="91" spans="1:9" hidden="1" x14ac:dyDescent="0.55000000000000004">
      <c r="B91" s="162"/>
      <c r="C91" s="163"/>
      <c r="D91" s="163"/>
      <c r="E91" s="163"/>
      <c r="F91" s="163"/>
      <c r="G91" s="163"/>
      <c r="H91" s="163"/>
      <c r="I91" s="164"/>
    </row>
    <row r="92" spans="1:9" hidden="1" x14ac:dyDescent="0.55000000000000004">
      <c r="B92" s="162"/>
      <c r="C92" s="163"/>
      <c r="D92" s="163"/>
      <c r="E92" s="163"/>
      <c r="F92" s="163"/>
      <c r="G92" s="163"/>
      <c r="H92" s="163"/>
      <c r="I92" s="164"/>
    </row>
    <row r="93" spans="1:9" hidden="1" x14ac:dyDescent="0.55000000000000004">
      <c r="B93" s="162"/>
      <c r="C93" s="163"/>
      <c r="D93" s="163"/>
      <c r="E93" s="163"/>
      <c r="F93" s="163"/>
      <c r="G93" s="163"/>
      <c r="H93" s="163"/>
      <c r="I93" s="164"/>
    </row>
    <row r="94" spans="1:9" hidden="1" x14ac:dyDescent="0.55000000000000004">
      <c r="B94" s="162"/>
      <c r="C94" s="163"/>
      <c r="D94" s="163"/>
      <c r="E94" s="163"/>
      <c r="F94" s="163"/>
      <c r="G94" s="163"/>
      <c r="H94" s="163"/>
      <c r="I94" s="164"/>
    </row>
    <row r="95" spans="1:9" hidden="1" x14ac:dyDescent="0.55000000000000004">
      <c r="B95" s="162"/>
      <c r="C95" s="163"/>
      <c r="D95" s="163"/>
      <c r="E95" s="163"/>
      <c r="F95" s="163"/>
      <c r="G95" s="163"/>
      <c r="H95" s="163"/>
      <c r="I95" s="164"/>
    </row>
    <row r="96" spans="1:9" hidden="1" x14ac:dyDescent="0.55000000000000004">
      <c r="B96" s="162"/>
      <c r="C96" s="163"/>
      <c r="D96" s="163"/>
      <c r="E96" s="163"/>
      <c r="F96" s="163"/>
      <c r="G96" s="163"/>
      <c r="H96" s="163"/>
      <c r="I96" s="164"/>
    </row>
    <row r="97" spans="2:9" hidden="1" x14ac:dyDescent="0.55000000000000004">
      <c r="B97" s="162"/>
      <c r="C97" s="163"/>
      <c r="D97" s="163"/>
      <c r="E97" s="163"/>
      <c r="F97" s="163"/>
      <c r="G97" s="163"/>
      <c r="H97" s="163"/>
      <c r="I97" s="164"/>
    </row>
    <row r="98" spans="2:9" hidden="1" x14ac:dyDescent="0.55000000000000004">
      <c r="B98" s="162"/>
      <c r="C98" s="163"/>
      <c r="D98" s="163"/>
      <c r="E98" s="163"/>
      <c r="F98" s="163"/>
      <c r="G98" s="163"/>
      <c r="H98" s="163"/>
      <c r="I98" s="164"/>
    </row>
    <row r="99" spans="2:9" hidden="1" x14ac:dyDescent="0.55000000000000004">
      <c r="B99" s="165"/>
      <c r="C99" s="166"/>
      <c r="D99" s="166"/>
      <c r="E99" s="166"/>
      <c r="F99" s="166"/>
      <c r="G99" s="166"/>
      <c r="H99" s="166"/>
      <c r="I99" s="167"/>
    </row>
    <row r="100" spans="2:9" hidden="1" x14ac:dyDescent="0.55000000000000004"/>
  </sheetData>
  <sheetProtection algorithmName="SHA-512" hashValue="upn09tW5Yn307/rRIoHM4cz3vCZi1tgONQLKyzrkK4UFbE/igBOfGGPgC8AaAsItbVB3+twKBLB1YwHsf32ghw==" saltValue="U42FaElg/pKCa1RGv0LPbA==" spinCount="100000" sheet="1" objects="1" scenarios="1"/>
  <mergeCells count="29">
    <mergeCell ref="B1:F1"/>
    <mergeCell ref="E4:F4"/>
    <mergeCell ref="E5:F5"/>
    <mergeCell ref="N7:P7"/>
    <mergeCell ref="F8:F16"/>
    <mergeCell ref="G8:I8"/>
    <mergeCell ref="N8:P8"/>
    <mergeCell ref="G9:I9"/>
    <mergeCell ref="G10:I10"/>
    <mergeCell ref="G11:I11"/>
    <mergeCell ref="B27:I27"/>
    <mergeCell ref="P11:P22"/>
    <mergeCell ref="G12:I12"/>
    <mergeCell ref="G13:I13"/>
    <mergeCell ref="G14:I14"/>
    <mergeCell ref="G15:I15"/>
    <mergeCell ref="G16:I16"/>
    <mergeCell ref="E19:H19"/>
    <mergeCell ref="B20:C20"/>
    <mergeCell ref="E20:H20"/>
    <mergeCell ref="B23:I24"/>
    <mergeCell ref="N23:P23"/>
    <mergeCell ref="O25:P26"/>
    <mergeCell ref="N28:P28"/>
    <mergeCell ref="B30:I38"/>
    <mergeCell ref="B41:I55"/>
    <mergeCell ref="C76:C77"/>
    <mergeCell ref="B90:I99"/>
    <mergeCell ref="N30:P31"/>
  </mergeCells>
  <conditionalFormatting sqref="C67:C70">
    <cfRule type="expression" dxfId="239" priority="8">
      <formula>ABS(C11-$D$72)&gt;$D$77</formula>
    </cfRule>
  </conditionalFormatting>
  <conditionalFormatting sqref="B26">
    <cfRule type="expression" dxfId="238" priority="9">
      <formula>B27=""</formula>
    </cfRule>
  </conditionalFormatting>
  <conditionalFormatting sqref="B4">
    <cfRule type="expression" dxfId="237" priority="7">
      <formula>$B$5=""</formula>
    </cfRule>
  </conditionalFormatting>
  <conditionalFormatting sqref="C4">
    <cfRule type="expression" dxfId="236" priority="6">
      <formula>$C$5=""</formula>
    </cfRule>
  </conditionalFormatting>
  <conditionalFormatting sqref="E4:F4">
    <cfRule type="expression" dxfId="235" priority="5">
      <formula>$E$5=""</formula>
    </cfRule>
  </conditionalFormatting>
  <conditionalFormatting sqref="H4">
    <cfRule type="expression" dxfId="234" priority="4">
      <formula>$H$5=""</formula>
    </cfRule>
  </conditionalFormatting>
  <conditionalFormatting sqref="C8">
    <cfRule type="expression" dxfId="233" priority="3">
      <formula>$C$8&lt;&gt;"blood"</formula>
    </cfRule>
  </conditionalFormatting>
  <conditionalFormatting sqref="C9">
    <cfRule type="expression" dxfId="232" priority="2">
      <formula>$C$9&lt;&gt;"ethanol"</formula>
    </cfRule>
  </conditionalFormatting>
  <conditionalFormatting sqref="M30">
    <cfRule type="expression" dxfId="231" priority="1">
      <formula>N30&lt;&gt;""</formula>
    </cfRule>
  </conditionalFormatting>
  <conditionalFormatting sqref="G9:G12">
    <cfRule type="expression" dxfId="230" priority="157">
      <formula>AND(SUM(J$11:J$14)=0,D67&gt;$D$76)</formula>
    </cfRule>
  </conditionalFormatting>
  <dataValidations count="8">
    <dataValidation type="list" allowBlank="1" showInputMessage="1" showErrorMessage="1" sqref="C17" xr:uid="{00000000-0002-0000-2A00-000000000000}">
      <formula1>applies</formula1>
    </dataValidation>
    <dataValidation type="list" errorStyle="warning" allowBlank="1" showInputMessage="1" showErrorMessage="1" errorTitle="custom entry" error="You have entered a selection not in the drop-down list.  " sqref="B20:C20" xr:uid="{00000000-0002-0000-2A00-000001000000}">
      <formula1>othervolid</formula1>
    </dataValidation>
    <dataValidation type="list" errorStyle="warning" allowBlank="1" showInputMessage="1" showErrorMessage="1" errorTitle="Custom Entry" error="You have entered a name not in the drop-down list." sqref="H5" xr:uid="{00000000-0002-0000-2A00-000002000000}">
      <formula1>analyst_list</formula1>
    </dataValidation>
    <dataValidation type="list" allowBlank="1" showInputMessage="1" showErrorMessage="1" sqref="C8" xr:uid="{00000000-0002-0000-2A00-000003000000}">
      <formula1>matrix_list</formula1>
    </dataValidation>
    <dataValidation type="list" errorStyle="warning" allowBlank="1" showErrorMessage="1" errorTitle="Custom entry" error="You have customized this field." sqref="B23:I24" xr:uid="{00000000-0002-0000-2A00-000004000000}">
      <formula1>statements</formula1>
    </dataValidation>
    <dataValidation type="list" errorStyle="warning" allowBlank="1" showInputMessage="1" showErrorMessage="1" errorTitle="Custom Entry" error="You have entered a selection not in the drop-down list.  " sqref="E20" xr:uid="{00000000-0002-0000-2A00-000005000000}">
      <formula1>othervolid</formula1>
    </dataValidation>
    <dataValidation type="textLength" errorStyle="warning" operator="equal" allowBlank="1" showInputMessage="1" showErrorMessage="1" errorTitle="Case Number Length Error?" error="The length of the case number should be 10 characters." sqref="B5" xr:uid="{00000000-0002-0000-2A00-000006000000}">
      <formula1>10</formula1>
    </dataValidation>
    <dataValidation type="list" errorStyle="warning" allowBlank="1" showErrorMessage="1" errorTitle="Custom entry" error="You have customized this field." sqref="B27:I27" xr:uid="{00000000-0002-0000-2A00-000007000000}">
      <formula1>dispositions</formula1>
    </dataValidation>
  </dataValidations>
  <pageMargins left="0.7" right="0.7" top="0.75" bottom="0.75" header="0.3" footer="0.3"/>
  <pageSetup scale="68" orientation="portrait" horizontalDpi="300" verticalDpi="300" r:id="rId1"/>
  <ignoredErrors>
    <ignoredError sqref="H5 E5 B5:C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4034" r:id="rId4" name="Button 2">
              <controlPr defaultSize="0" print="0" autoFill="0" autoPict="0" macro="[0]!ThisWorkbook.GeneratePDF">
                <anchor moveWithCells="1">
                  <from>
                    <xdr:col>8</xdr:col>
                    <xdr:colOff>1123950</xdr:colOff>
                    <xdr:row>3</xdr:row>
                    <xdr:rowOff>11430</xdr:rowOff>
                  </from>
                  <to>
                    <xdr:col>11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2A00-000008000000}">
          <x14:formula1>
            <xm:f>Ranges!$G$9:$G$12</xm:f>
          </x14:formula1>
          <xm:sqref>C9</xm:sqref>
        </x14:dataValidation>
        <x14:dataValidation type="date" errorStyle="information" operator="lessThan" allowBlank="1" showErrorMessage="1" errorTitle="Uncertainty Update Due" error="The uncertainty values used in this form are due to be updated.  Please ensure you are using the most recent form." xr:uid="{00000000-0002-0000-2A00-000009000000}">
          <x14:formula1>
            <xm:f>Ranges!G14+Ranges!G16</xm:f>
          </x14:formula1>
          <xm:sqref>E5</xm:sqref>
        </x14:dataValidation>
      </x14:dataValidation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45">
    <pageSetUpPr fitToPage="1"/>
  </sheetPr>
  <dimension ref="A1:Q100"/>
  <sheetViews>
    <sheetView showGridLines="0" zoomScaleNormal="100" workbookViewId="0">
      <selection activeCell="C11" sqref="C11"/>
    </sheetView>
  </sheetViews>
  <sheetFormatPr defaultColWidth="9.15625" defaultRowHeight="14.4" x14ac:dyDescent="0.55000000000000004"/>
  <cols>
    <col min="1" max="1" width="1.83984375" style="38" customWidth="1"/>
    <col min="2" max="2" width="20.83984375" style="38" customWidth="1"/>
    <col min="3" max="3" width="12" style="38" bestFit="1" customWidth="1"/>
    <col min="4" max="4" width="11" style="38" customWidth="1"/>
    <col min="5" max="5" width="9.578125" style="38" customWidth="1"/>
    <col min="6" max="6" width="7.15625" style="38" customWidth="1"/>
    <col min="7" max="7" width="7.68359375" style="38" customWidth="1"/>
    <col min="8" max="8" width="25.68359375" style="38" customWidth="1"/>
    <col min="9" max="9" width="38.578125" style="38" customWidth="1"/>
    <col min="10" max="10" width="15.83984375" style="38" hidden="1" customWidth="1"/>
    <col min="11" max="11" width="22.41796875" style="38" hidden="1" customWidth="1"/>
    <col min="12" max="12" width="5" style="38" customWidth="1"/>
    <col min="13" max="13" width="7.41796875" style="38" customWidth="1"/>
    <col min="14" max="14" width="2.26171875" style="38" customWidth="1"/>
    <col min="15" max="15" width="2" style="38" customWidth="1"/>
    <col min="16" max="16" width="88.15625" style="38" customWidth="1"/>
    <col min="17" max="16384" width="9.15625" style="38"/>
  </cols>
  <sheetData>
    <row r="1" spans="2:17" ht="15" customHeight="1" x14ac:dyDescent="0.55000000000000004">
      <c r="B1" s="132" t="str">
        <f>'1'!B1</f>
        <v>Body Fluid Alcohol Concentration and Volatiles Reporting Form</v>
      </c>
      <c r="C1" s="133"/>
      <c r="D1" s="133"/>
      <c r="E1" s="133"/>
      <c r="F1" s="133"/>
      <c r="G1" s="79"/>
      <c r="H1" s="79"/>
      <c r="I1" s="93" t="str">
        <f>'1'!I1</f>
        <v>Version 2</v>
      </c>
      <c r="J1" s="44" t="s">
        <v>40</v>
      </c>
      <c r="K1" s="44" t="s">
        <v>40</v>
      </c>
      <c r="L1" s="44"/>
    </row>
    <row r="2" spans="2:17" ht="15" customHeight="1" x14ac:dyDescent="0.55000000000000004">
      <c r="B2" s="80" t="str">
        <f>'1'!B2</f>
        <v>NCSCL - Toxicology Section</v>
      </c>
      <c r="C2" s="11"/>
      <c r="D2" s="11"/>
      <c r="E2" s="11"/>
      <c r="F2" s="11"/>
      <c r="G2" s="11"/>
      <c r="H2" s="11"/>
      <c r="I2" s="94" t="str">
        <f>'1'!I2</f>
        <v>Effective Date: 11/14/2019</v>
      </c>
      <c r="J2" s="44"/>
      <c r="K2" s="44"/>
      <c r="L2" s="44"/>
      <c r="N2" s="100"/>
    </row>
    <row r="3" spans="2:17" ht="15" customHeight="1" x14ac:dyDescent="0.55000000000000004">
      <c r="D3" s="41"/>
      <c r="O3" s="95" t="s">
        <v>88</v>
      </c>
    </row>
    <row r="4" spans="2:17" ht="15" customHeight="1" x14ac:dyDescent="0.55000000000000004">
      <c r="B4" s="124" t="s">
        <v>37</v>
      </c>
      <c r="C4" s="124" t="s">
        <v>38</v>
      </c>
      <c r="E4" s="138" t="s">
        <v>94</v>
      </c>
      <c r="F4" s="138"/>
      <c r="H4" s="118" t="s">
        <v>44</v>
      </c>
      <c r="J4" s="92"/>
      <c r="O4" s="95"/>
      <c r="P4" s="110" t="s">
        <v>113</v>
      </c>
    </row>
    <row r="5" spans="2:17" ht="15" customHeight="1" x14ac:dyDescent="0.55000000000000004">
      <c r="B5" s="120" t="str">
        <f>IF('Sample list'!B48="","",'Sample list'!B48)</f>
        <v/>
      </c>
      <c r="C5" s="120" t="str">
        <f>IF('Sample list'!C48="","",'Sample list'!C48)</f>
        <v/>
      </c>
      <c r="E5" s="136" t="str">
        <f>IF('1'!E5="","",'1'!E5)</f>
        <v/>
      </c>
      <c r="F5" s="137"/>
      <c r="H5" s="83" t="str">
        <f>IF('1'!H5="","",'1'!H5)</f>
        <v/>
      </c>
      <c r="O5" s="38" t="s">
        <v>88</v>
      </c>
      <c r="P5" s="37" t="str">
        <f>B41</f>
        <v/>
      </c>
    </row>
    <row r="6" spans="2:17" ht="15" customHeight="1" x14ac:dyDescent="0.55000000000000004"/>
    <row r="7" spans="2:17" ht="15" customHeight="1" thickBot="1" x14ac:dyDescent="0.6">
      <c r="N7" s="135" t="s">
        <v>96</v>
      </c>
      <c r="O7" s="135"/>
      <c r="P7" s="135"/>
    </row>
    <row r="8" spans="2:17" ht="15" customHeight="1" x14ac:dyDescent="0.55000000000000004">
      <c r="B8" s="71" t="s">
        <v>92</v>
      </c>
      <c r="C8" s="81" t="s">
        <v>71</v>
      </c>
      <c r="F8" s="141" t="s">
        <v>86</v>
      </c>
      <c r="G8" s="139" t="str">
        <f>CONCATENATE("The measured ",C9," values are:")</f>
        <v>The measured ethanol values are:</v>
      </c>
      <c r="H8" s="140"/>
      <c r="I8" s="140"/>
      <c r="M8" s="64"/>
      <c r="N8" s="134" t="s">
        <v>97</v>
      </c>
      <c r="O8" s="134"/>
      <c r="P8" s="134"/>
      <c r="Q8" s="40"/>
    </row>
    <row r="9" spans="2:17" ht="15" customHeight="1" x14ac:dyDescent="0.55000000000000004">
      <c r="B9" s="72" t="s">
        <v>93</v>
      </c>
      <c r="C9" s="82" t="s">
        <v>5</v>
      </c>
      <c r="F9" s="141"/>
      <c r="G9" s="142" t="str">
        <f>IF(C11="","",IF(C11=0,"0.0000  g/dl",CONCATENATE(TEXT(C11,"0.0000"),"  g/dl",IF(AND(SUM(J$11:J$14)=0,D67&gt;$D$76),CONCATENATE("  (&gt;",$D$76*100,"% deviation from the average)"),""),IF(C11*10000-INT(C11*10000)&gt;0.0001,"    (THIS VALUE CONTAINS MORE DECIMAL PLACES THAN DISPLAYED)",""))))</f>
        <v/>
      </c>
      <c r="H9" s="143"/>
      <c r="I9" s="143"/>
      <c r="M9" s="64"/>
      <c r="N9" s="105"/>
      <c r="O9" s="89"/>
      <c r="P9" s="106"/>
      <c r="Q9" s="40"/>
    </row>
    <row r="10" spans="2:17" ht="15" customHeight="1" x14ac:dyDescent="0.55000000000000004">
      <c r="B10" s="72"/>
      <c r="C10" s="73"/>
      <c r="D10" s="69"/>
      <c r="F10" s="141"/>
      <c r="G10" s="142" t="str">
        <f>IF(C12="","",IF(C12=0,"0.0000  g/dl",CONCATENATE(TEXT(C12,"0.0000"),"  g/dl",IF(AND(SUM(J$11:J$14)=0,D68&gt;$D$76),CONCATENATE("  (&gt;",$D$76*100,"% deviation from the average)"),""),IF(C12*10000-INT(C12*10000)&gt;0.0001,"    (THIS VALUE CONTAINS MORE DECIMAL PLACES THAN DISPLAYED)",""))))</f>
        <v/>
      </c>
      <c r="H10" s="143"/>
      <c r="I10" s="143"/>
      <c r="J10" s="38" t="s">
        <v>39</v>
      </c>
      <c r="K10" s="43" t="s">
        <v>75</v>
      </c>
      <c r="L10" s="43"/>
      <c r="M10" s="64"/>
      <c r="N10" s="7"/>
      <c r="O10" s="89" t="str">
        <f>"Item "&amp;C5&amp;":"</f>
        <v>Item :</v>
      </c>
      <c r="P10" s="89"/>
      <c r="Q10" s="40"/>
    </row>
    <row r="11" spans="2:17" ht="15" customHeight="1" x14ac:dyDescent="0.55000000000000004">
      <c r="B11" s="74" t="s">
        <v>74</v>
      </c>
      <c r="C11" s="84"/>
      <c r="D11" s="2" t="str">
        <f>IF(LEN(C11)&gt;6,"re-enter",IF(C11&gt;0.5,"HI cal",""))</f>
        <v/>
      </c>
      <c r="F11" s="141"/>
      <c r="G11" s="142" t="str">
        <f>IF(C13="","",IF(C13=0,"0.0000  g/dl",CONCATENATE(TEXT(C13,"0.0000"),"  g/dl",IF(AND(SUM(J$11:J$14)=0,D69&gt;$D$76),CONCATENATE("  (&gt;",$D$76*100,"% deviation from the average)"),""),IF(C13*10000-INT(C13*10000)&gt;0.0001,"    (THIS VALUE CONTAINS MORE DECIMAL PLACES THAN DISPLAYED)",""))))</f>
        <v/>
      </c>
      <c r="H11" s="143"/>
      <c r="I11" s="143"/>
      <c r="J11" s="54">
        <f>IF(C11="",0,IF(C11&lt;0.01,1,0))</f>
        <v>0</v>
      </c>
      <c r="K11" s="43">
        <f>IF(C11&lt;&gt;"",1,0)</f>
        <v>0</v>
      </c>
      <c r="L11" s="43"/>
      <c r="M11" s="64"/>
      <c r="N11" s="88"/>
      <c r="O11" s="91"/>
      <c r="P11" s="151" t="str">
        <f>CONCATENATE(IF(B90="","",B90&amp;CHAR(10)&amp;CHAR(10)),IF(B23="","","- "&amp;B23))</f>
        <v/>
      </c>
      <c r="Q11" s="40"/>
    </row>
    <row r="12" spans="2:17" ht="15" customHeight="1" x14ac:dyDescent="0.55000000000000004">
      <c r="B12" s="72"/>
      <c r="C12" s="84"/>
      <c r="D12" s="2" t="str">
        <f>IF(LEN(C12)&gt;6,"re-enter",IF(C12&gt;0.5,"HI cal",""))</f>
        <v/>
      </c>
      <c r="F12" s="141"/>
      <c r="G12" s="142" t="str">
        <f>IF(C14="","",IF(C14=0,"0.0000  g/dl",CONCATENATE(TEXT(C14,"0.0000"),"  g/dl",IF(AND(SUM(J$11:J$14)=0,D70&gt;$D$76),CONCATENATE("  (&gt;",$D$76*100,"% deviation from the average)"),""),IF(C14*10000-INT(C14*10000)&gt;0.0001,"    (THIS VALUE CONTAINS MORE DECIMAL PLACES THAN DISPLAYED)",""))))</f>
        <v/>
      </c>
      <c r="H12" s="143"/>
      <c r="I12" s="143"/>
      <c r="J12" s="54">
        <f>IF(C12="",0,IF(C12&lt;0.01,1,0))</f>
        <v>0</v>
      </c>
      <c r="K12" s="43">
        <f>IF(C12&lt;&gt;"",1,0)</f>
        <v>0</v>
      </c>
      <c r="L12" s="43"/>
      <c r="M12" s="64"/>
      <c r="N12" s="88"/>
      <c r="O12" s="88"/>
      <c r="P12" s="151"/>
      <c r="Q12" s="40"/>
    </row>
    <row r="13" spans="2:17" ht="15" customHeight="1" x14ac:dyDescent="0.55000000000000004">
      <c r="B13" s="72"/>
      <c r="C13" s="84"/>
      <c r="D13" s="2" t="str">
        <f>IF(LEN(C13)&gt;6,"re-enter",IF(C13&gt;0.5,"HI cal",""))</f>
        <v/>
      </c>
      <c r="F13" s="141"/>
      <c r="G13" s="139" t="str">
        <f>IF(MIN(C11:C14)&lt;0.01,"",CONCATENATE("The average of the four values is  ",TEXT(D72,"0.000000")," g/dl."))</f>
        <v/>
      </c>
      <c r="H13" s="140"/>
      <c r="I13" s="140"/>
      <c r="J13" s="54">
        <f>IF(C13="",0,IF(C13&lt;0.01,1,0))</f>
        <v>0</v>
      </c>
      <c r="K13" s="43">
        <f>IF(C13&lt;&gt;"",1,0)</f>
        <v>0</v>
      </c>
      <c r="L13" s="43"/>
      <c r="M13" s="64"/>
      <c r="N13" s="88"/>
      <c r="O13" s="88"/>
      <c r="P13" s="151"/>
      <c r="Q13" s="40"/>
    </row>
    <row r="14" spans="2:17" ht="15" customHeight="1" thickBot="1" x14ac:dyDescent="0.6">
      <c r="B14" s="75"/>
      <c r="C14" s="85"/>
      <c r="D14" s="2" t="str">
        <f>IF(LEN(C14)&gt;6,"re-enter",IF(C14&gt;0.5,"HI cal",""))</f>
        <v/>
      </c>
      <c r="F14" s="141"/>
      <c r="G14" s="144" t="str">
        <f>IF(MIN(C11:C14)&lt;0.01,"",CONCATENATE("The ",D76*100,"% uncertainty is +/- ", TEXT(D77,"0.0000000"), " g/dl, at a 99.73 % level of confidence (k=3)."))</f>
        <v/>
      </c>
      <c r="H14" s="145"/>
      <c r="I14" s="145"/>
      <c r="J14" s="54">
        <f>IF(C14="",0,IF(C14&lt;0.01,1,0))</f>
        <v>0</v>
      </c>
      <c r="K14" s="43">
        <f>IF(C14&lt;&gt;"",1,0)</f>
        <v>0</v>
      </c>
      <c r="L14" s="43"/>
      <c r="M14" s="64"/>
      <c r="N14" s="88"/>
      <c r="O14" s="88"/>
      <c r="P14" s="151"/>
      <c r="Q14" s="40"/>
    </row>
    <row r="15" spans="2:17" x14ac:dyDescent="0.55000000000000004">
      <c r="B15" s="117"/>
      <c r="F15" s="141"/>
      <c r="G15" s="146" t="str">
        <f>IF(OR(MIN(C11:C14)&lt;0.01,SUM(K11:K14)&lt;&gt;4),"",IF(AND(MAX(D67:D70)&gt;D76,M30=""),"",IF(AND(MAX(D67:D70)&gt;D76,M30&lt;&gt;""),"The lowest value was used for reporting.",CONCATENATE("The ",IF(C8="serum","serum converted, ",""),"truncated average for reporting is ",IF(C8="serum",TEXT(F74,"0.00"),TEXT(D74,"0.00")),"  g/dl."))))</f>
        <v/>
      </c>
      <c r="H15" s="147"/>
      <c r="I15" s="147"/>
      <c r="J15" s="54"/>
      <c r="M15" s="64"/>
      <c r="N15" s="88"/>
      <c r="O15" s="91"/>
      <c r="P15" s="151"/>
      <c r="Q15" s="40"/>
    </row>
    <row r="16" spans="2:17" x14ac:dyDescent="0.55000000000000004">
      <c r="B16" s="117"/>
      <c r="C16" s="70" t="str">
        <f>IF(AND(C9&lt;&gt;"acetone",C17="x",SUM(K11:K14)&gt;0,SUM(J11:J14)=0),"'No alcohol' selected below conflicts with entered results!","")</f>
        <v/>
      </c>
      <c r="F16" s="141"/>
      <c r="G16" s="144" t="str">
        <f>IF(C8="serum",CONCATENATE("The serum to whole blood conversion calculation is:  ",TEXT(D72,"0.000000")," g/dl / 1.18 = ",TEXT(F72,"0.000000")," g/dl."),"")</f>
        <v/>
      </c>
      <c r="H16" s="145"/>
      <c r="I16" s="145"/>
      <c r="J16" s="54"/>
      <c r="M16" s="64"/>
      <c r="N16" s="88"/>
      <c r="O16" s="7"/>
      <c r="P16" s="151"/>
      <c r="Q16" s="40"/>
    </row>
    <row r="17" spans="2:17" x14ac:dyDescent="0.55000000000000004">
      <c r="B17" s="68" t="s">
        <v>42</v>
      </c>
      <c r="C17" s="86"/>
      <c r="D17" s="60" t="s">
        <v>43</v>
      </c>
      <c r="F17" s="98"/>
      <c r="M17" s="64"/>
      <c r="N17" s="7"/>
      <c r="O17" s="7"/>
      <c r="P17" s="151"/>
      <c r="Q17" s="40"/>
    </row>
    <row r="18" spans="2:17" x14ac:dyDescent="0.55000000000000004">
      <c r="M18" s="64"/>
      <c r="N18" s="7"/>
      <c r="O18" s="123"/>
      <c r="P18" s="151"/>
      <c r="Q18" s="40"/>
    </row>
    <row r="19" spans="2:17" x14ac:dyDescent="0.55000000000000004">
      <c r="B19" s="59" t="s">
        <v>85</v>
      </c>
      <c r="C19" s="38" t="str">
        <f>IFERROR(IF(B20="","",IF(VLOOKUP(B20,othervolid,1)=B20,"","+")),"+")</f>
        <v/>
      </c>
      <c r="E19" s="148" t="s">
        <v>82</v>
      </c>
      <c r="F19" s="148"/>
      <c r="G19" s="148"/>
      <c r="H19" s="148"/>
      <c r="I19" s="38" t="str">
        <f>IFERROR(IF(E20="","",IF(VLOOKUP(E20,othervolid,1)=E20,"","+")),"+")</f>
        <v/>
      </c>
      <c r="M19" s="64"/>
      <c r="N19" s="7"/>
      <c r="O19" s="7"/>
      <c r="P19" s="151"/>
      <c r="Q19" s="40"/>
    </row>
    <row r="20" spans="2:17" ht="15" customHeight="1" x14ac:dyDescent="0.55000000000000004">
      <c r="B20" s="158"/>
      <c r="C20" s="158"/>
      <c r="E20" s="171"/>
      <c r="F20" s="172"/>
      <c r="G20" s="172"/>
      <c r="H20" s="173"/>
      <c r="M20" s="64"/>
      <c r="N20" s="88"/>
      <c r="O20" s="7"/>
      <c r="P20" s="151"/>
      <c r="Q20" s="40"/>
    </row>
    <row r="21" spans="2:17" x14ac:dyDescent="0.55000000000000004">
      <c r="D21" s="99" t="str">
        <f>IF(AND(B20=E20,B20&lt;&gt;""),"The two entries above conflict with eachother!","")</f>
        <v/>
      </c>
      <c r="M21" s="64"/>
      <c r="N21" s="88"/>
      <c r="O21" s="7"/>
      <c r="P21" s="151"/>
      <c r="Q21" s="40"/>
    </row>
    <row r="22" spans="2:17" ht="15" customHeight="1" x14ac:dyDescent="0.55000000000000004">
      <c r="B22" s="38" t="s">
        <v>101</v>
      </c>
      <c r="E22" s="38" t="str">
        <f>IFERROR(IF(B23="","",IF(VLOOKUP(B23,statements_alpha,1)=B23,"","+")),"+")</f>
        <v/>
      </c>
      <c r="F22" s="39"/>
      <c r="G22" s="58"/>
      <c r="H22" s="58"/>
      <c r="I22" s="58"/>
      <c r="M22" s="64"/>
      <c r="N22" s="7"/>
      <c r="O22" s="7"/>
      <c r="P22" s="151"/>
      <c r="Q22" s="40"/>
    </row>
    <row r="23" spans="2:17" ht="15" customHeight="1" x14ac:dyDescent="0.55000000000000004">
      <c r="B23" s="152"/>
      <c r="C23" s="153"/>
      <c r="D23" s="153"/>
      <c r="E23" s="153"/>
      <c r="F23" s="153"/>
      <c r="G23" s="153"/>
      <c r="H23" s="153"/>
      <c r="I23" s="154"/>
      <c r="M23" s="64"/>
      <c r="N23" s="149" t="s">
        <v>98</v>
      </c>
      <c r="O23" s="134"/>
      <c r="P23" s="150"/>
      <c r="Q23" s="40"/>
    </row>
    <row r="24" spans="2:17" x14ac:dyDescent="0.55000000000000004">
      <c r="B24" s="155"/>
      <c r="C24" s="156"/>
      <c r="D24" s="156"/>
      <c r="E24" s="156"/>
      <c r="F24" s="156"/>
      <c r="G24" s="156"/>
      <c r="H24" s="156"/>
      <c r="I24" s="157"/>
      <c r="M24" s="64"/>
      <c r="N24" s="107"/>
      <c r="O24" s="108"/>
      <c r="P24" s="109"/>
      <c r="Q24" s="40"/>
    </row>
    <row r="25" spans="2:17" x14ac:dyDescent="0.55000000000000004">
      <c r="F25" s="7"/>
      <c r="G25" s="58"/>
      <c r="H25" s="58"/>
      <c r="I25" s="58"/>
      <c r="M25" s="64"/>
      <c r="N25" s="7"/>
      <c r="O25" s="177" t="str">
        <f>IF(B27="","",RIGHT(B27,LEN(B27)-48))</f>
        <v/>
      </c>
      <c r="P25" s="177"/>
      <c r="Q25" s="40"/>
    </row>
    <row r="26" spans="2:17" ht="15" customHeight="1" x14ac:dyDescent="0.55000000000000004">
      <c r="B26" s="111" t="s">
        <v>102</v>
      </c>
      <c r="C26" s="38" t="str">
        <f>IFERROR(IF(B27="","",IF(VLOOKUP(B27,dispositions_alpha,1)=B27,"","+")),"+")</f>
        <v/>
      </c>
      <c r="M26" s="64"/>
      <c r="N26" s="7"/>
      <c r="O26" s="177"/>
      <c r="P26" s="177"/>
      <c r="Q26" s="40"/>
    </row>
    <row r="27" spans="2:17" x14ac:dyDescent="0.55000000000000004">
      <c r="B27" s="168"/>
      <c r="C27" s="169"/>
      <c r="D27" s="169"/>
      <c r="E27" s="169"/>
      <c r="F27" s="169"/>
      <c r="G27" s="169"/>
      <c r="H27" s="169"/>
      <c r="I27" s="170"/>
      <c r="M27" s="64"/>
      <c r="N27" s="7"/>
      <c r="O27" s="7"/>
      <c r="P27" s="7"/>
      <c r="Q27" s="40"/>
    </row>
    <row r="28" spans="2:17" x14ac:dyDescent="0.55000000000000004">
      <c r="M28" s="64"/>
      <c r="N28" s="176" t="s">
        <v>99</v>
      </c>
      <c r="O28" s="176"/>
      <c r="P28" s="176"/>
      <c r="Q28" s="40"/>
    </row>
    <row r="29" spans="2:17" ht="15" customHeight="1" x14ac:dyDescent="0.55000000000000004">
      <c r="B29" s="42" t="s">
        <v>28</v>
      </c>
      <c r="C29" s="102"/>
      <c r="D29" s="102"/>
      <c r="E29" s="102"/>
      <c r="F29" s="102"/>
      <c r="G29" s="102"/>
      <c r="H29" s="102"/>
      <c r="I29" s="102"/>
      <c r="N29" s="79"/>
      <c r="O29" s="79"/>
      <c r="P29" s="79"/>
    </row>
    <row r="30" spans="2:17" x14ac:dyDescent="0.55000000000000004">
      <c r="B30" s="179"/>
      <c r="C30" s="180"/>
      <c r="D30" s="180"/>
      <c r="E30" s="180"/>
      <c r="F30" s="180"/>
      <c r="G30" s="180"/>
      <c r="H30" s="180"/>
      <c r="I30" s="181"/>
      <c r="M30" s="130"/>
      <c r="N30" s="178" t="str">
        <f>IF(AND(MAX(D67:D70)&gt;D76,SUM(K11:K14)=4),"&lt;- If this is a second set of values for the case, and both sets have an unacceptable deviation from the mean, enter the lowest value in the cell to the left (gm/dL).","")</f>
        <v/>
      </c>
      <c r="O30" s="178"/>
      <c r="P30" s="178"/>
    </row>
    <row r="31" spans="2:17" ht="15" customHeight="1" x14ac:dyDescent="0.55000000000000004">
      <c r="B31" s="182"/>
      <c r="C31" s="183"/>
      <c r="D31" s="183"/>
      <c r="E31" s="183"/>
      <c r="F31" s="183"/>
      <c r="G31" s="183"/>
      <c r="H31" s="183"/>
      <c r="I31" s="184"/>
      <c r="N31" s="178"/>
      <c r="O31" s="178"/>
      <c r="P31" s="178"/>
    </row>
    <row r="32" spans="2:17" x14ac:dyDescent="0.55000000000000004">
      <c r="B32" s="182"/>
      <c r="C32" s="183"/>
      <c r="D32" s="183"/>
      <c r="E32" s="183"/>
      <c r="F32" s="183"/>
      <c r="G32" s="183"/>
      <c r="H32" s="183"/>
      <c r="I32" s="184"/>
      <c r="M32" s="5"/>
    </row>
    <row r="33" spans="2:9" x14ac:dyDescent="0.55000000000000004">
      <c r="B33" s="182"/>
      <c r="C33" s="183"/>
      <c r="D33" s="183"/>
      <c r="E33" s="183"/>
      <c r="F33" s="183"/>
      <c r="G33" s="183"/>
      <c r="H33" s="183"/>
      <c r="I33" s="184"/>
    </row>
    <row r="34" spans="2:9" x14ac:dyDescent="0.55000000000000004">
      <c r="B34" s="182"/>
      <c r="C34" s="183"/>
      <c r="D34" s="183"/>
      <c r="E34" s="183"/>
      <c r="F34" s="183"/>
      <c r="G34" s="183"/>
      <c r="H34" s="183"/>
      <c r="I34" s="184"/>
    </row>
    <row r="35" spans="2:9" x14ac:dyDescent="0.55000000000000004">
      <c r="B35" s="182"/>
      <c r="C35" s="183"/>
      <c r="D35" s="183"/>
      <c r="E35" s="183"/>
      <c r="F35" s="183"/>
      <c r="G35" s="183"/>
      <c r="H35" s="183"/>
      <c r="I35" s="184"/>
    </row>
    <row r="36" spans="2:9" x14ac:dyDescent="0.55000000000000004">
      <c r="B36" s="182"/>
      <c r="C36" s="183"/>
      <c r="D36" s="183"/>
      <c r="E36" s="183"/>
      <c r="F36" s="183"/>
      <c r="G36" s="183"/>
      <c r="H36" s="183"/>
      <c r="I36" s="184"/>
    </row>
    <row r="37" spans="2:9" x14ac:dyDescent="0.55000000000000004">
      <c r="B37" s="182"/>
      <c r="C37" s="183"/>
      <c r="D37" s="183"/>
      <c r="E37" s="183"/>
      <c r="F37" s="183"/>
      <c r="G37" s="183"/>
      <c r="H37" s="183"/>
      <c r="I37" s="184"/>
    </row>
    <row r="38" spans="2:9" x14ac:dyDescent="0.55000000000000004">
      <c r="B38" s="185"/>
      <c r="C38" s="186"/>
      <c r="D38" s="186"/>
      <c r="E38" s="186"/>
      <c r="F38" s="186"/>
      <c r="G38" s="186"/>
      <c r="H38" s="186"/>
      <c r="I38" s="187"/>
    </row>
    <row r="40" spans="2:9" x14ac:dyDescent="0.55000000000000004">
      <c r="B40" s="7" t="s">
        <v>103</v>
      </c>
    </row>
    <row r="41" spans="2:9" ht="15" customHeight="1" x14ac:dyDescent="0.55000000000000004">
      <c r="B41" s="159" t="str">
        <f>CONCATENATE(IF(B90="","",B90&amp;CHAR(10)&amp;CHAR(10)),IF(B23="","","- "&amp;B23&amp;CHAR(10)&amp;CHAR(10)))</f>
        <v/>
      </c>
      <c r="C41" s="160"/>
      <c r="D41" s="160"/>
      <c r="E41" s="160"/>
      <c r="F41" s="160"/>
      <c r="G41" s="160"/>
      <c r="H41" s="160"/>
      <c r="I41" s="161"/>
    </row>
    <row r="42" spans="2:9" x14ac:dyDescent="0.55000000000000004">
      <c r="B42" s="162"/>
      <c r="C42" s="163"/>
      <c r="D42" s="163"/>
      <c r="E42" s="163"/>
      <c r="F42" s="163"/>
      <c r="G42" s="163"/>
      <c r="H42" s="163"/>
      <c r="I42" s="164"/>
    </row>
    <row r="43" spans="2:9" x14ac:dyDescent="0.55000000000000004">
      <c r="B43" s="162"/>
      <c r="C43" s="163"/>
      <c r="D43" s="163"/>
      <c r="E43" s="163"/>
      <c r="F43" s="163"/>
      <c r="G43" s="163"/>
      <c r="H43" s="163"/>
      <c r="I43" s="164"/>
    </row>
    <row r="44" spans="2:9" x14ac:dyDescent="0.55000000000000004">
      <c r="B44" s="162"/>
      <c r="C44" s="163"/>
      <c r="D44" s="163"/>
      <c r="E44" s="163"/>
      <c r="F44" s="163"/>
      <c r="G44" s="163"/>
      <c r="H44" s="163"/>
      <c r="I44" s="164"/>
    </row>
    <row r="45" spans="2:9" x14ac:dyDescent="0.55000000000000004">
      <c r="B45" s="162"/>
      <c r="C45" s="163"/>
      <c r="D45" s="163"/>
      <c r="E45" s="163"/>
      <c r="F45" s="163"/>
      <c r="G45" s="163"/>
      <c r="H45" s="163"/>
      <c r="I45" s="164"/>
    </row>
    <row r="46" spans="2:9" x14ac:dyDescent="0.55000000000000004">
      <c r="B46" s="162"/>
      <c r="C46" s="163"/>
      <c r="D46" s="163"/>
      <c r="E46" s="163"/>
      <c r="F46" s="163"/>
      <c r="G46" s="163"/>
      <c r="H46" s="163"/>
      <c r="I46" s="164"/>
    </row>
    <row r="47" spans="2:9" x14ac:dyDescent="0.55000000000000004">
      <c r="B47" s="162"/>
      <c r="C47" s="163"/>
      <c r="D47" s="163"/>
      <c r="E47" s="163"/>
      <c r="F47" s="163"/>
      <c r="G47" s="163"/>
      <c r="H47" s="163"/>
      <c r="I47" s="164"/>
    </row>
    <row r="48" spans="2:9" x14ac:dyDescent="0.55000000000000004">
      <c r="B48" s="162"/>
      <c r="C48" s="163"/>
      <c r="D48" s="163"/>
      <c r="E48" s="163"/>
      <c r="F48" s="163"/>
      <c r="G48" s="163"/>
      <c r="H48" s="163"/>
      <c r="I48" s="164"/>
    </row>
    <row r="49" spans="2:12" x14ac:dyDescent="0.55000000000000004">
      <c r="B49" s="162"/>
      <c r="C49" s="163"/>
      <c r="D49" s="163"/>
      <c r="E49" s="163"/>
      <c r="F49" s="163"/>
      <c r="G49" s="163"/>
      <c r="H49" s="163"/>
      <c r="I49" s="164"/>
    </row>
    <row r="50" spans="2:12" x14ac:dyDescent="0.55000000000000004">
      <c r="B50" s="162"/>
      <c r="C50" s="163"/>
      <c r="D50" s="163"/>
      <c r="E50" s="163"/>
      <c r="F50" s="163"/>
      <c r="G50" s="163"/>
      <c r="H50" s="163"/>
      <c r="I50" s="164"/>
    </row>
    <row r="51" spans="2:12" x14ac:dyDescent="0.55000000000000004">
      <c r="B51" s="162"/>
      <c r="C51" s="163"/>
      <c r="D51" s="163"/>
      <c r="E51" s="163"/>
      <c r="F51" s="163"/>
      <c r="G51" s="163"/>
      <c r="H51" s="163"/>
      <c r="I51" s="164"/>
    </row>
    <row r="52" spans="2:12" x14ac:dyDescent="0.55000000000000004">
      <c r="B52" s="162"/>
      <c r="C52" s="163"/>
      <c r="D52" s="163"/>
      <c r="E52" s="163"/>
      <c r="F52" s="163"/>
      <c r="G52" s="163"/>
      <c r="H52" s="163"/>
      <c r="I52" s="164"/>
    </row>
    <row r="53" spans="2:12" x14ac:dyDescent="0.55000000000000004">
      <c r="B53" s="162"/>
      <c r="C53" s="163"/>
      <c r="D53" s="163"/>
      <c r="E53" s="163"/>
      <c r="F53" s="163"/>
      <c r="G53" s="163"/>
      <c r="H53" s="163"/>
      <c r="I53" s="164"/>
    </row>
    <row r="54" spans="2:12" x14ac:dyDescent="0.55000000000000004">
      <c r="B54" s="162"/>
      <c r="C54" s="163"/>
      <c r="D54" s="163"/>
      <c r="E54" s="163"/>
      <c r="F54" s="163"/>
      <c r="G54" s="163"/>
      <c r="H54" s="163"/>
      <c r="I54" s="164"/>
    </row>
    <row r="55" spans="2:12" x14ac:dyDescent="0.55000000000000004">
      <c r="B55" s="165"/>
      <c r="C55" s="166"/>
      <c r="D55" s="166"/>
      <c r="E55" s="166"/>
      <c r="F55" s="166"/>
      <c r="G55" s="166"/>
      <c r="H55" s="166"/>
      <c r="I55" s="167"/>
    </row>
    <row r="56" spans="2:12" x14ac:dyDescent="0.55000000000000004">
      <c r="B56" s="103"/>
      <c r="C56" s="103"/>
      <c r="D56" s="103"/>
      <c r="E56" s="103"/>
      <c r="F56" s="103"/>
      <c r="G56" s="103"/>
      <c r="H56" s="103"/>
      <c r="I56" s="103"/>
    </row>
    <row r="57" spans="2:12" x14ac:dyDescent="0.55000000000000004">
      <c r="B57" s="104" t="s">
        <v>112</v>
      </c>
      <c r="C57" s="103"/>
      <c r="D57" s="103"/>
      <c r="E57" s="103"/>
      <c r="F57" s="103"/>
      <c r="G57" s="103"/>
      <c r="H57" s="103"/>
      <c r="I57" s="103"/>
    </row>
    <row r="59" spans="2:12" x14ac:dyDescent="0.55000000000000004">
      <c r="B59" s="42" t="str">
        <f>'1'!B59</f>
        <v>Form template approved by Toxicology Technical Leader Wayne Lewallen on 11/14/2019.</v>
      </c>
    </row>
    <row r="60" spans="2:12" x14ac:dyDescent="0.55000000000000004">
      <c r="B60" s="42"/>
    </row>
    <row r="61" spans="2:12" x14ac:dyDescent="0.55000000000000004">
      <c r="B61" s="42"/>
      <c r="L61" s="119"/>
    </row>
    <row r="62" spans="2:12" x14ac:dyDescent="0.55000000000000004">
      <c r="B62" s="42"/>
      <c r="I62" s="8"/>
      <c r="L62" s="119" t="s">
        <v>118</v>
      </c>
    </row>
    <row r="63" spans="2:12" x14ac:dyDescent="0.55000000000000004">
      <c r="I63" s="131"/>
    </row>
    <row r="64" spans="2:12" x14ac:dyDescent="0.55000000000000004">
      <c r="I64" s="7"/>
    </row>
    <row r="65" spans="1:7" hidden="1" x14ac:dyDescent="0.55000000000000004">
      <c r="B65" s="44" t="s">
        <v>29</v>
      </c>
    </row>
    <row r="66" spans="1:7" hidden="1" x14ac:dyDescent="0.55000000000000004">
      <c r="B66" s="21" t="s">
        <v>41</v>
      </c>
      <c r="C66" s="46" t="s">
        <v>3</v>
      </c>
      <c r="D66" s="45"/>
    </row>
    <row r="67" spans="1:7" hidden="1" x14ac:dyDescent="0.55000000000000004">
      <c r="B67" s="47">
        <f>C11</f>
        <v>0</v>
      </c>
      <c r="C67" s="9" t="e">
        <f>ABS(C11-D$72)</f>
        <v>#DIV/0!</v>
      </c>
      <c r="D67" s="16" t="str">
        <f>IFERROR(C67/$D$72,"")</f>
        <v/>
      </c>
    </row>
    <row r="68" spans="1:7" hidden="1" x14ac:dyDescent="0.55000000000000004">
      <c r="B68" s="47">
        <f>C12</f>
        <v>0</v>
      </c>
      <c r="C68" s="10" t="e">
        <f>ABS(C12-D$72)</f>
        <v>#DIV/0!</v>
      </c>
      <c r="D68" s="16" t="str">
        <f t="shared" ref="D68:D70" si="0">IFERROR(C68/$D$72,"")</f>
        <v/>
      </c>
    </row>
    <row r="69" spans="1:7" hidden="1" x14ac:dyDescent="0.55000000000000004">
      <c r="B69" s="47">
        <f>C13</f>
        <v>0</v>
      </c>
      <c r="C69" s="10" t="e">
        <f>ABS(C13-D$72)</f>
        <v>#DIV/0!</v>
      </c>
      <c r="D69" s="16" t="str">
        <f t="shared" si="0"/>
        <v/>
      </c>
    </row>
    <row r="70" spans="1:7" hidden="1" x14ac:dyDescent="0.55000000000000004">
      <c r="B70" s="47">
        <f>C14</f>
        <v>0</v>
      </c>
      <c r="C70" s="10" t="e">
        <f>ABS(C14-D$72)</f>
        <v>#DIV/0!</v>
      </c>
      <c r="D70" s="16" t="str">
        <f t="shared" si="0"/>
        <v/>
      </c>
    </row>
    <row r="71" spans="1:7" hidden="1" x14ac:dyDescent="0.55000000000000004">
      <c r="F71" s="38" t="s">
        <v>77</v>
      </c>
    </row>
    <row r="72" spans="1:7" hidden="1" x14ac:dyDescent="0.55000000000000004">
      <c r="C72" s="38" t="s">
        <v>0</v>
      </c>
      <c r="D72" s="6" t="e">
        <f>AVERAGE(C11:C14)</f>
        <v>#DIV/0!</v>
      </c>
      <c r="E72" s="38" t="s">
        <v>10</v>
      </c>
      <c r="F72" s="37" t="e">
        <f>D72/1.18</f>
        <v>#DIV/0!</v>
      </c>
      <c r="G72" s="38" t="s">
        <v>10</v>
      </c>
    </row>
    <row r="73" spans="1:7" hidden="1" x14ac:dyDescent="0.55000000000000004">
      <c r="C73" s="55" t="s">
        <v>4</v>
      </c>
      <c r="D73" s="3" t="e">
        <f>TEXT(INT(D72*100)/100,"0.00")</f>
        <v>#DIV/0!</v>
      </c>
      <c r="E73" s="38" t="s">
        <v>10</v>
      </c>
      <c r="F73" s="3" t="e">
        <f>TEXT(INT(F72*100)/100,"0.00")</f>
        <v>#DIV/0!</v>
      </c>
      <c r="G73" s="38" t="s">
        <v>10</v>
      </c>
    </row>
    <row r="74" spans="1:7" hidden="1" x14ac:dyDescent="0.55000000000000004">
      <c r="C74" s="8" t="s">
        <v>1</v>
      </c>
      <c r="D74" s="4" t="str">
        <f>IF(MIN(C11:C14)&lt;0.01,"0.00",D73)</f>
        <v>0.00</v>
      </c>
      <c r="E74" s="38" t="s">
        <v>10</v>
      </c>
      <c r="F74" s="4" t="str">
        <f>IF(MIN(C11:C14)&lt;0.01,"0.00",F73)</f>
        <v>0.00</v>
      </c>
      <c r="G74" s="38" t="s">
        <v>10</v>
      </c>
    </row>
    <row r="75" spans="1:7" hidden="1" x14ac:dyDescent="0.55000000000000004"/>
    <row r="76" spans="1:7" hidden="1" x14ac:dyDescent="0.55000000000000004">
      <c r="C76" s="174" t="s">
        <v>2</v>
      </c>
      <c r="D76" s="56">
        <f>VLOOKUP(C9,Ranges!G9:H12,2)</f>
        <v>0.04</v>
      </c>
    </row>
    <row r="77" spans="1:7" hidden="1" x14ac:dyDescent="0.55000000000000004">
      <c r="B77" s="58"/>
      <c r="C77" s="175"/>
      <c r="D77" s="57" t="e">
        <f>D76*D72</f>
        <v>#DIV/0!</v>
      </c>
      <c r="F77" s="1"/>
    </row>
    <row r="78" spans="1:7" hidden="1" x14ac:dyDescent="0.55000000000000004">
      <c r="B78" s="58"/>
      <c r="C78" s="65"/>
      <c r="D78" s="66"/>
      <c r="F78" s="1"/>
    </row>
    <row r="79" spans="1:7" hidden="1" x14ac:dyDescent="0.55000000000000004">
      <c r="B79" s="11" t="s">
        <v>76</v>
      </c>
      <c r="C79" s="11"/>
    </row>
    <row r="80" spans="1:7" hidden="1" x14ac:dyDescent="0.55000000000000004">
      <c r="A80" s="64"/>
      <c r="B80" s="38" t="s">
        <v>78</v>
      </c>
      <c r="C80" s="63" t="str">
        <f>IF(OR(SUM(J11:J14)&gt;0,MAX(D67:D70)&gt;D76,C8="serum"),"",IF(D74="0.00","",CONCATENATE("The measured ",C8," acetone concentration is ",TEXT(TRUNC(D72,3),"0.000")," +/- ",IF(INT(D72*D76*10000)&lt;5,"0.001",TEXT(D72*D76,"0.000"))," grams per 100 milliliters, at a coverage probability of 99.7%.  ",CHAR(10),CHAR(10))))</f>
        <v/>
      </c>
    </row>
    <row r="81" spans="1:9" hidden="1" x14ac:dyDescent="0.55000000000000004">
      <c r="A81" s="64"/>
      <c r="B81" s="38" t="s">
        <v>79</v>
      </c>
      <c r="C81" s="63" t="str">
        <f>CONCATENATE("The ",C8," alcohol concentration is 0.00 grams of alcohol per 100 milliliters, as defined by NCGS 20-4.01 (1b).  ",IF(AND(B20="",E20="",C9&lt;&gt;"acetone"),C86,CHAR(10)&amp;CHAR(10)))</f>
        <v>The blood alcohol concentration is 0.00 grams of alcohol per 100 milliliters, as defined by NCGS 20-4.01 (1b).    (Analysis performed using HS-GC.)</v>
      </c>
    </row>
    <row r="82" spans="1:9" hidden="1" x14ac:dyDescent="0.55000000000000004">
      <c r="A82" s="64"/>
      <c r="B82" s="38" t="s">
        <v>80</v>
      </c>
      <c r="C82" s="63" t="str">
        <f>IFERROR(IF(AND(SUM(J11:J14)=0,MAX(D67:D70)&gt;D76),"",IF(C8="serum",CONCATENATE("The blood ",C9," concentration is ",TEXT(F74,"0.00")," grams of alcohol per 100 milliliters, as defined by NCGS 20-4.01 (1b).  The reported blood alcohol concentration is a calculated value resulting from a converted serum alcohol concentration.  The measured serum ",C9," concentration is ",TEXT(TRUNC(D72,3),"0.000")," +/- ",IF(INT(D72*D76*10000)&lt;5,"0.001",TEXT(D72*D76,"0.000"))," grams of alcohol per 100 milliliters, at a coverage probability of 99.7%.",IF(AND(B20="",E20=""),C86,CHAR(10)&amp;CHAR(10))),"")),"")</f>
        <v/>
      </c>
    </row>
    <row r="83" spans="1:9" hidden="1" x14ac:dyDescent="0.55000000000000004">
      <c r="A83" s="64"/>
      <c r="B83" s="38" t="s">
        <v>81</v>
      </c>
      <c r="C83" s="63" t="str">
        <f>IFERROR(IF(AND(SUM(J11:J14)=0,MAX(D67:D70)&gt;D76,SUM(K11:K14)=4,M30&lt;&gt;""),CONCATENATE("The ",C8," ",C9," concentration is ",TEXT(INT(M30*100)/100,"0.00")," grams of alcohol per 100 milliliters, as defined by NCGS 20-4.01 (1b)."),IF(AND(SUM(J11:J14)=0,MAX(D67:D70)&gt;D76),"",CONCATENATE("The ",C8," ",C9," concentration is ",TEXT(D74,"0.00")," grams of alcohol per 100 milliliters, as defined by NCGS 20-4.01 (1b).","  The measured ",C8," ",C9," concentration is ",TEXT(TRUNC(D72,3),"0.000")," +/- ",IF(INT(D72*D76*10000)&lt;5,"0.001",TEXT(D72*D76,"0.000"))," grams of alcohol per 100 milliliters, at a coverage probability of 99.7%.  ",IF(AND(B20="",E20=""),C86,CHAR(10)&amp;CHAR(10))))),"")</f>
        <v/>
      </c>
    </row>
    <row r="84" spans="1:9" hidden="1" x14ac:dyDescent="0.55000000000000004">
      <c r="A84" s="64"/>
      <c r="B84" s="38" t="s">
        <v>83</v>
      </c>
      <c r="C84" s="63" t="str">
        <f>CONCATENATE("Analysis confirmed the presence of the following substance: ",B20,".  ",CHAR(10),CHAR(10))</f>
        <v xml:space="preserve">Analysis confirmed the presence of the following substance: .  
</v>
      </c>
    </row>
    <row r="85" spans="1:9" hidden="1" x14ac:dyDescent="0.55000000000000004">
      <c r="A85" s="64"/>
      <c r="B85" s="67" t="s">
        <v>84</v>
      </c>
      <c r="C85" s="54" t="str">
        <f>CONCATENATE("Analysis did not confirm the presence of the following: ",E20,".  ",CHAR(10),CHAR(10))</f>
        <v xml:space="preserve">Analysis did not confirm the presence of the following: .  
</v>
      </c>
    </row>
    <row r="86" spans="1:9" hidden="1" x14ac:dyDescent="0.55000000000000004">
      <c r="A86" s="64"/>
      <c r="B86" s="78" t="s">
        <v>90</v>
      </c>
      <c r="C86" s="101" t="s">
        <v>111</v>
      </c>
    </row>
    <row r="87" spans="1:9" hidden="1" x14ac:dyDescent="0.55000000000000004"/>
    <row r="88" spans="1:9" hidden="1" x14ac:dyDescent="0.55000000000000004"/>
    <row r="89" spans="1:9" hidden="1" x14ac:dyDescent="0.55000000000000004">
      <c r="B89" s="38" t="s">
        <v>100</v>
      </c>
      <c r="E89" s="90"/>
    </row>
    <row r="90" spans="1:9" hidden="1" x14ac:dyDescent="0.55000000000000004">
      <c r="B90" s="159" t="str">
        <f>CONCATENATE(IF(AND(C8&lt;&gt;"serum",C9="acetone"),"- "&amp;C80,""),IF(OR(C17="x",AND(C9&lt;&gt;"acetone",SUM(J11:J14)&gt;0)),"- "&amp;C81,""),IF(AND(SUM(K11:K14)&gt;1,C8&lt;&gt;"serum",C9&lt;&gt;"acetone",C17&lt;&gt;"x",SUM(J11:J14)=0),"- "&amp;C83,""),IF(AND(C8="serum",C17&lt;&gt;"x",SUM(J11:J14)=0),"- "&amp;C82,""),IF(B20&lt;&gt;"","- "&amp;C84,""),IF(E20&lt;&gt;"","- "&amp;C85,""),IF(OR(B20&lt;&gt;"",E20&lt;&gt;"",AND(C9="acetone",C8&lt;&gt;"serum")),C86,""))</f>
        <v/>
      </c>
      <c r="C90" s="160"/>
      <c r="D90" s="160"/>
      <c r="E90" s="160"/>
      <c r="F90" s="160"/>
      <c r="G90" s="160"/>
      <c r="H90" s="160"/>
      <c r="I90" s="161"/>
    </row>
    <row r="91" spans="1:9" hidden="1" x14ac:dyDescent="0.55000000000000004">
      <c r="B91" s="162"/>
      <c r="C91" s="163"/>
      <c r="D91" s="163"/>
      <c r="E91" s="163"/>
      <c r="F91" s="163"/>
      <c r="G91" s="163"/>
      <c r="H91" s="163"/>
      <c r="I91" s="164"/>
    </row>
    <row r="92" spans="1:9" hidden="1" x14ac:dyDescent="0.55000000000000004">
      <c r="B92" s="162"/>
      <c r="C92" s="163"/>
      <c r="D92" s="163"/>
      <c r="E92" s="163"/>
      <c r="F92" s="163"/>
      <c r="G92" s="163"/>
      <c r="H92" s="163"/>
      <c r="I92" s="164"/>
    </row>
    <row r="93" spans="1:9" hidden="1" x14ac:dyDescent="0.55000000000000004">
      <c r="B93" s="162"/>
      <c r="C93" s="163"/>
      <c r="D93" s="163"/>
      <c r="E93" s="163"/>
      <c r="F93" s="163"/>
      <c r="G93" s="163"/>
      <c r="H93" s="163"/>
      <c r="I93" s="164"/>
    </row>
    <row r="94" spans="1:9" hidden="1" x14ac:dyDescent="0.55000000000000004">
      <c r="B94" s="162"/>
      <c r="C94" s="163"/>
      <c r="D94" s="163"/>
      <c r="E94" s="163"/>
      <c r="F94" s="163"/>
      <c r="G94" s="163"/>
      <c r="H94" s="163"/>
      <c r="I94" s="164"/>
    </row>
    <row r="95" spans="1:9" hidden="1" x14ac:dyDescent="0.55000000000000004">
      <c r="B95" s="162"/>
      <c r="C95" s="163"/>
      <c r="D95" s="163"/>
      <c r="E95" s="163"/>
      <c r="F95" s="163"/>
      <c r="G95" s="163"/>
      <c r="H95" s="163"/>
      <c r="I95" s="164"/>
    </row>
    <row r="96" spans="1:9" hidden="1" x14ac:dyDescent="0.55000000000000004">
      <c r="B96" s="162"/>
      <c r="C96" s="163"/>
      <c r="D96" s="163"/>
      <c r="E96" s="163"/>
      <c r="F96" s="163"/>
      <c r="G96" s="163"/>
      <c r="H96" s="163"/>
      <c r="I96" s="164"/>
    </row>
    <row r="97" spans="2:9" hidden="1" x14ac:dyDescent="0.55000000000000004">
      <c r="B97" s="162"/>
      <c r="C97" s="163"/>
      <c r="D97" s="163"/>
      <c r="E97" s="163"/>
      <c r="F97" s="163"/>
      <c r="G97" s="163"/>
      <c r="H97" s="163"/>
      <c r="I97" s="164"/>
    </row>
    <row r="98" spans="2:9" hidden="1" x14ac:dyDescent="0.55000000000000004">
      <c r="B98" s="162"/>
      <c r="C98" s="163"/>
      <c r="D98" s="163"/>
      <c r="E98" s="163"/>
      <c r="F98" s="163"/>
      <c r="G98" s="163"/>
      <c r="H98" s="163"/>
      <c r="I98" s="164"/>
    </row>
    <row r="99" spans="2:9" hidden="1" x14ac:dyDescent="0.55000000000000004">
      <c r="B99" s="165"/>
      <c r="C99" s="166"/>
      <c r="D99" s="166"/>
      <c r="E99" s="166"/>
      <c r="F99" s="166"/>
      <c r="G99" s="166"/>
      <c r="H99" s="166"/>
      <c r="I99" s="167"/>
    </row>
    <row r="100" spans="2:9" hidden="1" x14ac:dyDescent="0.55000000000000004"/>
  </sheetData>
  <sheetProtection algorithmName="SHA-512" hashValue="TOidujzK5UM0Tm6rc+D/TMvFGqET9+NdomyG3Hg5QGW+qBPLwhkbpUcuh8Np2oSSmdqGCQVh8DcHbuc+Ked2Jw==" saltValue="gv4UZ9F1ogGf0a+oLZ/D+g==" spinCount="100000" sheet="1" objects="1" scenarios="1"/>
  <mergeCells count="29">
    <mergeCell ref="B1:F1"/>
    <mergeCell ref="E4:F4"/>
    <mergeCell ref="E5:F5"/>
    <mergeCell ref="N7:P7"/>
    <mergeCell ref="F8:F16"/>
    <mergeCell ref="G8:I8"/>
    <mergeCell ref="N8:P8"/>
    <mergeCell ref="G9:I9"/>
    <mergeCell ref="G10:I10"/>
    <mergeCell ref="G11:I11"/>
    <mergeCell ref="B27:I27"/>
    <mergeCell ref="P11:P22"/>
    <mergeCell ref="G12:I12"/>
    <mergeCell ref="G13:I13"/>
    <mergeCell ref="G14:I14"/>
    <mergeCell ref="G15:I15"/>
    <mergeCell ref="G16:I16"/>
    <mergeCell ref="E19:H19"/>
    <mergeCell ref="B20:C20"/>
    <mergeCell ref="E20:H20"/>
    <mergeCell ref="B23:I24"/>
    <mergeCell ref="N23:P23"/>
    <mergeCell ref="O25:P26"/>
    <mergeCell ref="N28:P28"/>
    <mergeCell ref="B30:I38"/>
    <mergeCell ref="B41:I55"/>
    <mergeCell ref="C76:C77"/>
    <mergeCell ref="B90:I99"/>
    <mergeCell ref="N30:P31"/>
  </mergeCells>
  <conditionalFormatting sqref="C67:C70">
    <cfRule type="expression" dxfId="229" priority="8">
      <formula>ABS(C11-$D$72)&gt;$D$77</formula>
    </cfRule>
  </conditionalFormatting>
  <conditionalFormatting sqref="B26">
    <cfRule type="expression" dxfId="228" priority="9">
      <formula>B27=""</formula>
    </cfRule>
  </conditionalFormatting>
  <conditionalFormatting sqref="B4">
    <cfRule type="expression" dxfId="227" priority="7">
      <formula>$B$5=""</formula>
    </cfRule>
  </conditionalFormatting>
  <conditionalFormatting sqref="C4">
    <cfRule type="expression" dxfId="226" priority="6">
      <formula>$C$5=""</formula>
    </cfRule>
  </conditionalFormatting>
  <conditionalFormatting sqref="E4:F4">
    <cfRule type="expression" dxfId="225" priority="5">
      <formula>$E$5=""</formula>
    </cfRule>
  </conditionalFormatting>
  <conditionalFormatting sqref="H4">
    <cfRule type="expression" dxfId="224" priority="4">
      <formula>$H$5=""</formula>
    </cfRule>
  </conditionalFormatting>
  <conditionalFormatting sqref="C8">
    <cfRule type="expression" dxfId="223" priority="3">
      <formula>$C$8&lt;&gt;"blood"</formula>
    </cfRule>
  </conditionalFormatting>
  <conditionalFormatting sqref="C9">
    <cfRule type="expression" dxfId="222" priority="2">
      <formula>$C$9&lt;&gt;"ethanol"</formula>
    </cfRule>
  </conditionalFormatting>
  <conditionalFormatting sqref="M30">
    <cfRule type="expression" dxfId="221" priority="1">
      <formula>N30&lt;&gt;""</formula>
    </cfRule>
  </conditionalFormatting>
  <conditionalFormatting sqref="G9:G12">
    <cfRule type="expression" dxfId="220" priority="160">
      <formula>AND(SUM(J$11:J$14)=0,D67&gt;$D$76)</formula>
    </cfRule>
  </conditionalFormatting>
  <dataValidations count="8">
    <dataValidation type="list" errorStyle="warning" allowBlank="1" showErrorMessage="1" errorTitle="Custom entry" error="You have customized this field." sqref="B27:I27" xr:uid="{00000000-0002-0000-2B00-000000000000}">
      <formula1>dispositions</formula1>
    </dataValidation>
    <dataValidation type="textLength" errorStyle="warning" operator="equal" allowBlank="1" showInputMessage="1" showErrorMessage="1" errorTitle="Case Number Length Error?" error="The length of the case number should be 10 characters." sqref="B5" xr:uid="{00000000-0002-0000-2B00-000001000000}">
      <formula1>10</formula1>
    </dataValidation>
    <dataValidation type="list" errorStyle="warning" allowBlank="1" showInputMessage="1" showErrorMessage="1" errorTitle="Custom Entry" error="You have entered a selection not in the drop-down list.  " sqref="E20" xr:uid="{00000000-0002-0000-2B00-000002000000}">
      <formula1>othervolid</formula1>
    </dataValidation>
    <dataValidation type="list" errorStyle="warning" allowBlank="1" showErrorMessage="1" errorTitle="Custom entry" error="You have customized this field." sqref="B23:I24" xr:uid="{00000000-0002-0000-2B00-000003000000}">
      <formula1>statements</formula1>
    </dataValidation>
    <dataValidation type="list" allowBlank="1" showInputMessage="1" showErrorMessage="1" sqref="C8" xr:uid="{00000000-0002-0000-2B00-000004000000}">
      <formula1>matrix_list</formula1>
    </dataValidation>
    <dataValidation type="list" errorStyle="warning" allowBlank="1" showInputMessage="1" showErrorMessage="1" errorTitle="Custom Entry" error="You have entered a name not in the drop-down list." sqref="H5" xr:uid="{00000000-0002-0000-2B00-000005000000}">
      <formula1>analyst_list</formula1>
    </dataValidation>
    <dataValidation type="list" errorStyle="warning" allowBlank="1" showInputMessage="1" showErrorMessage="1" errorTitle="custom entry" error="You have entered a selection not in the drop-down list.  " sqref="B20:C20" xr:uid="{00000000-0002-0000-2B00-000006000000}">
      <formula1>othervolid</formula1>
    </dataValidation>
    <dataValidation type="list" allowBlank="1" showInputMessage="1" showErrorMessage="1" sqref="C17" xr:uid="{00000000-0002-0000-2B00-000007000000}">
      <formula1>applies</formula1>
    </dataValidation>
  </dataValidations>
  <pageMargins left="0.7" right="0.7" top="0.75" bottom="0.75" header="0.3" footer="0.3"/>
  <pageSetup scale="68" orientation="portrait" horizontalDpi="300" verticalDpi="300" r:id="rId1"/>
  <ignoredErrors>
    <ignoredError sqref="H5 E5 B5:C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5058" r:id="rId4" name="Button 2">
              <controlPr defaultSize="0" print="0" autoFill="0" autoPict="0" macro="[0]!ThisWorkbook.GeneratePDF">
                <anchor moveWithCells="1">
                  <from>
                    <xdr:col>8</xdr:col>
                    <xdr:colOff>1123950</xdr:colOff>
                    <xdr:row>3</xdr:row>
                    <xdr:rowOff>11430</xdr:rowOff>
                  </from>
                  <to>
                    <xdr:col>11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2B00-000008000000}">
          <x14:formula1>
            <xm:f>Ranges!$G$9:$G$12</xm:f>
          </x14:formula1>
          <xm:sqref>C9</xm:sqref>
        </x14:dataValidation>
        <x14:dataValidation type="date" errorStyle="information" operator="lessThan" allowBlank="1" showErrorMessage="1" errorTitle="Uncertainty Update Due" error="The uncertainty values used in this form are due to be updated.  Please ensure you are using the most recent form." xr:uid="{00000000-0002-0000-2B00-000009000000}">
          <x14:formula1>
            <xm:f>Ranges!G14+Ranges!G16</xm:f>
          </x14:formula1>
          <xm:sqref>E5</xm:sqref>
        </x14:dataValidation>
      </x14:dataValidation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46">
    <pageSetUpPr fitToPage="1"/>
  </sheetPr>
  <dimension ref="A1:Q100"/>
  <sheetViews>
    <sheetView showGridLines="0" zoomScaleNormal="100" workbookViewId="0">
      <selection activeCell="C11" sqref="C11"/>
    </sheetView>
  </sheetViews>
  <sheetFormatPr defaultColWidth="9.15625" defaultRowHeight="14.4" x14ac:dyDescent="0.55000000000000004"/>
  <cols>
    <col min="1" max="1" width="1.83984375" style="38" customWidth="1"/>
    <col min="2" max="2" width="20.83984375" style="38" customWidth="1"/>
    <col min="3" max="3" width="12" style="38" bestFit="1" customWidth="1"/>
    <col min="4" max="4" width="11" style="38" customWidth="1"/>
    <col min="5" max="5" width="9.578125" style="38" customWidth="1"/>
    <col min="6" max="6" width="7.15625" style="38" customWidth="1"/>
    <col min="7" max="7" width="7.68359375" style="38" customWidth="1"/>
    <col min="8" max="8" width="25.68359375" style="38" customWidth="1"/>
    <col min="9" max="9" width="38.578125" style="38" customWidth="1"/>
    <col min="10" max="10" width="15.83984375" style="38" hidden="1" customWidth="1"/>
    <col min="11" max="11" width="22.41796875" style="38" hidden="1" customWidth="1"/>
    <col min="12" max="12" width="5" style="38" customWidth="1"/>
    <col min="13" max="13" width="7.41796875" style="38" customWidth="1"/>
    <col min="14" max="14" width="2.26171875" style="38" customWidth="1"/>
    <col min="15" max="15" width="2" style="38" customWidth="1"/>
    <col min="16" max="16" width="88.15625" style="38" customWidth="1"/>
    <col min="17" max="16384" width="9.15625" style="38"/>
  </cols>
  <sheetData>
    <row r="1" spans="2:17" ht="15" customHeight="1" x14ac:dyDescent="0.55000000000000004">
      <c r="B1" s="132" t="str">
        <f>'1'!B1</f>
        <v>Body Fluid Alcohol Concentration and Volatiles Reporting Form</v>
      </c>
      <c r="C1" s="133"/>
      <c r="D1" s="133"/>
      <c r="E1" s="133"/>
      <c r="F1" s="133"/>
      <c r="G1" s="79"/>
      <c r="H1" s="79"/>
      <c r="I1" s="93" t="str">
        <f>'1'!I1</f>
        <v>Version 2</v>
      </c>
      <c r="J1" s="44" t="s">
        <v>40</v>
      </c>
      <c r="K1" s="44" t="s">
        <v>40</v>
      </c>
      <c r="L1" s="44"/>
    </row>
    <row r="2" spans="2:17" ht="15" customHeight="1" x14ac:dyDescent="0.55000000000000004">
      <c r="B2" s="80" t="str">
        <f>'1'!B2</f>
        <v>NCSCL - Toxicology Section</v>
      </c>
      <c r="C2" s="11"/>
      <c r="D2" s="11"/>
      <c r="E2" s="11"/>
      <c r="F2" s="11"/>
      <c r="G2" s="11"/>
      <c r="H2" s="11"/>
      <c r="I2" s="94" t="str">
        <f>'1'!I2</f>
        <v>Effective Date: 11/14/2019</v>
      </c>
      <c r="J2" s="44"/>
      <c r="K2" s="44"/>
      <c r="L2" s="44"/>
      <c r="N2" s="100"/>
    </row>
    <row r="3" spans="2:17" ht="15" customHeight="1" x14ac:dyDescent="0.55000000000000004">
      <c r="D3" s="41"/>
      <c r="O3" s="95" t="s">
        <v>88</v>
      </c>
    </row>
    <row r="4" spans="2:17" ht="15" customHeight="1" x14ac:dyDescent="0.55000000000000004">
      <c r="B4" s="124" t="s">
        <v>37</v>
      </c>
      <c r="C4" s="124" t="s">
        <v>38</v>
      </c>
      <c r="E4" s="138" t="s">
        <v>94</v>
      </c>
      <c r="F4" s="138"/>
      <c r="H4" s="118" t="s">
        <v>44</v>
      </c>
      <c r="J4" s="92"/>
      <c r="O4" s="95"/>
      <c r="P4" s="110" t="s">
        <v>113</v>
      </c>
    </row>
    <row r="5" spans="2:17" ht="15" customHeight="1" x14ac:dyDescent="0.55000000000000004">
      <c r="B5" s="120" t="str">
        <f>IF('Sample list'!B49="","",'Sample list'!B49)</f>
        <v/>
      </c>
      <c r="C5" s="120" t="str">
        <f>IF('Sample list'!C49="","",'Sample list'!C49)</f>
        <v/>
      </c>
      <c r="E5" s="136" t="str">
        <f>IF('1'!E5="","",'1'!E5)</f>
        <v/>
      </c>
      <c r="F5" s="137"/>
      <c r="H5" s="83" t="str">
        <f>IF('1'!H5="","",'1'!H5)</f>
        <v/>
      </c>
      <c r="O5" s="38" t="s">
        <v>88</v>
      </c>
      <c r="P5" s="37" t="str">
        <f>B41</f>
        <v/>
      </c>
    </row>
    <row r="6" spans="2:17" ht="15" customHeight="1" x14ac:dyDescent="0.55000000000000004"/>
    <row r="7" spans="2:17" ht="15" customHeight="1" thickBot="1" x14ac:dyDescent="0.6">
      <c r="N7" s="135" t="s">
        <v>96</v>
      </c>
      <c r="O7" s="135"/>
      <c r="P7" s="135"/>
    </row>
    <row r="8" spans="2:17" ht="15" customHeight="1" x14ac:dyDescent="0.55000000000000004">
      <c r="B8" s="71" t="s">
        <v>92</v>
      </c>
      <c r="C8" s="81" t="s">
        <v>71</v>
      </c>
      <c r="F8" s="141" t="s">
        <v>86</v>
      </c>
      <c r="G8" s="139" t="str">
        <f>CONCATENATE("The measured ",C9," values are:")</f>
        <v>The measured ethanol values are:</v>
      </c>
      <c r="H8" s="140"/>
      <c r="I8" s="140"/>
      <c r="M8" s="64"/>
      <c r="N8" s="134" t="s">
        <v>97</v>
      </c>
      <c r="O8" s="134"/>
      <c r="P8" s="134"/>
      <c r="Q8" s="40"/>
    </row>
    <row r="9" spans="2:17" ht="15" customHeight="1" x14ac:dyDescent="0.55000000000000004">
      <c r="B9" s="72" t="s">
        <v>93</v>
      </c>
      <c r="C9" s="82" t="s">
        <v>5</v>
      </c>
      <c r="F9" s="141"/>
      <c r="G9" s="142" t="str">
        <f>IF(C11="","",IF(C11=0,"0.0000  g/dl",CONCATENATE(TEXT(C11,"0.0000"),"  g/dl",IF(AND(SUM(J$11:J$14)=0,D67&gt;$D$76),CONCATENATE("  (&gt;",$D$76*100,"% deviation from the average)"),""),IF(C11*10000-INT(C11*10000)&gt;0.0001,"    (THIS VALUE CONTAINS MORE DECIMAL PLACES THAN DISPLAYED)",""))))</f>
        <v/>
      </c>
      <c r="H9" s="143"/>
      <c r="I9" s="143"/>
      <c r="M9" s="64"/>
      <c r="N9" s="105"/>
      <c r="O9" s="89"/>
      <c r="P9" s="106"/>
      <c r="Q9" s="40"/>
    </row>
    <row r="10" spans="2:17" ht="15" customHeight="1" x14ac:dyDescent="0.55000000000000004">
      <c r="B10" s="72"/>
      <c r="C10" s="73"/>
      <c r="D10" s="69"/>
      <c r="F10" s="141"/>
      <c r="G10" s="142" t="str">
        <f>IF(C12="","",IF(C12=0,"0.0000  g/dl",CONCATENATE(TEXT(C12,"0.0000"),"  g/dl",IF(AND(SUM(J$11:J$14)=0,D68&gt;$D$76),CONCATENATE("  (&gt;",$D$76*100,"% deviation from the average)"),""),IF(C12*10000-INT(C12*10000)&gt;0.0001,"    (THIS VALUE CONTAINS MORE DECIMAL PLACES THAN DISPLAYED)",""))))</f>
        <v/>
      </c>
      <c r="H10" s="143"/>
      <c r="I10" s="143"/>
      <c r="J10" s="38" t="s">
        <v>39</v>
      </c>
      <c r="K10" s="43" t="s">
        <v>75</v>
      </c>
      <c r="L10" s="43"/>
      <c r="M10" s="64"/>
      <c r="N10" s="7"/>
      <c r="O10" s="89" t="str">
        <f>"Item "&amp;C5&amp;":"</f>
        <v>Item :</v>
      </c>
      <c r="P10" s="89"/>
      <c r="Q10" s="40"/>
    </row>
    <row r="11" spans="2:17" ht="15" customHeight="1" x14ac:dyDescent="0.55000000000000004">
      <c r="B11" s="74" t="s">
        <v>74</v>
      </c>
      <c r="C11" s="84"/>
      <c r="D11" s="2" t="str">
        <f>IF(LEN(C11)&gt;6,"re-enter",IF(C11&gt;0.5,"HI cal",""))</f>
        <v/>
      </c>
      <c r="F11" s="141"/>
      <c r="G11" s="142" t="str">
        <f>IF(C13="","",IF(C13=0,"0.0000  g/dl",CONCATENATE(TEXT(C13,"0.0000"),"  g/dl",IF(AND(SUM(J$11:J$14)=0,D69&gt;$D$76),CONCATENATE("  (&gt;",$D$76*100,"% deviation from the average)"),""),IF(C13*10000-INT(C13*10000)&gt;0.0001,"    (THIS VALUE CONTAINS MORE DECIMAL PLACES THAN DISPLAYED)",""))))</f>
        <v/>
      </c>
      <c r="H11" s="143"/>
      <c r="I11" s="143"/>
      <c r="J11" s="54">
        <f>IF(C11="",0,IF(C11&lt;0.01,1,0))</f>
        <v>0</v>
      </c>
      <c r="K11" s="43">
        <f>IF(C11&lt;&gt;"",1,0)</f>
        <v>0</v>
      </c>
      <c r="L11" s="43"/>
      <c r="M11" s="64"/>
      <c r="N11" s="88"/>
      <c r="O11" s="91"/>
      <c r="P11" s="151" t="str">
        <f>CONCATENATE(IF(B90="","",B90&amp;CHAR(10)&amp;CHAR(10)),IF(B23="","","- "&amp;B23))</f>
        <v/>
      </c>
      <c r="Q11" s="40"/>
    </row>
    <row r="12" spans="2:17" ht="15" customHeight="1" x14ac:dyDescent="0.55000000000000004">
      <c r="B12" s="72"/>
      <c r="C12" s="84"/>
      <c r="D12" s="2" t="str">
        <f>IF(LEN(C12)&gt;6,"re-enter",IF(C12&gt;0.5,"HI cal",""))</f>
        <v/>
      </c>
      <c r="F12" s="141"/>
      <c r="G12" s="142" t="str">
        <f>IF(C14="","",IF(C14=0,"0.0000  g/dl",CONCATENATE(TEXT(C14,"0.0000"),"  g/dl",IF(AND(SUM(J$11:J$14)=0,D70&gt;$D$76),CONCATENATE("  (&gt;",$D$76*100,"% deviation from the average)"),""),IF(C14*10000-INT(C14*10000)&gt;0.0001,"    (THIS VALUE CONTAINS MORE DECIMAL PLACES THAN DISPLAYED)",""))))</f>
        <v/>
      </c>
      <c r="H12" s="143"/>
      <c r="I12" s="143"/>
      <c r="J12" s="54">
        <f>IF(C12="",0,IF(C12&lt;0.01,1,0))</f>
        <v>0</v>
      </c>
      <c r="K12" s="43">
        <f>IF(C12&lt;&gt;"",1,0)</f>
        <v>0</v>
      </c>
      <c r="L12" s="43"/>
      <c r="M12" s="64"/>
      <c r="N12" s="88"/>
      <c r="O12" s="88"/>
      <c r="P12" s="151"/>
      <c r="Q12" s="40"/>
    </row>
    <row r="13" spans="2:17" ht="15" customHeight="1" x14ac:dyDescent="0.55000000000000004">
      <c r="B13" s="72"/>
      <c r="C13" s="84"/>
      <c r="D13" s="2" t="str">
        <f>IF(LEN(C13)&gt;6,"re-enter",IF(C13&gt;0.5,"HI cal",""))</f>
        <v/>
      </c>
      <c r="F13" s="141"/>
      <c r="G13" s="139" t="str">
        <f>IF(MIN(C11:C14)&lt;0.01,"",CONCATENATE("The average of the four values is  ",TEXT(D72,"0.000000")," g/dl."))</f>
        <v/>
      </c>
      <c r="H13" s="140"/>
      <c r="I13" s="140"/>
      <c r="J13" s="54">
        <f>IF(C13="",0,IF(C13&lt;0.01,1,0))</f>
        <v>0</v>
      </c>
      <c r="K13" s="43">
        <f>IF(C13&lt;&gt;"",1,0)</f>
        <v>0</v>
      </c>
      <c r="L13" s="43"/>
      <c r="M13" s="64"/>
      <c r="N13" s="88"/>
      <c r="O13" s="88"/>
      <c r="P13" s="151"/>
      <c r="Q13" s="40"/>
    </row>
    <row r="14" spans="2:17" ht="15" customHeight="1" thickBot="1" x14ac:dyDescent="0.6">
      <c r="B14" s="75"/>
      <c r="C14" s="85"/>
      <c r="D14" s="2" t="str">
        <f>IF(LEN(C14)&gt;6,"re-enter",IF(C14&gt;0.5,"HI cal",""))</f>
        <v/>
      </c>
      <c r="F14" s="141"/>
      <c r="G14" s="144" t="str">
        <f>IF(MIN(C11:C14)&lt;0.01,"",CONCATENATE("The ",D76*100,"% uncertainty is +/- ", TEXT(D77,"0.0000000"), " g/dl, at a 99.73 % level of confidence (k=3)."))</f>
        <v/>
      </c>
      <c r="H14" s="145"/>
      <c r="I14" s="145"/>
      <c r="J14" s="54">
        <f>IF(C14="",0,IF(C14&lt;0.01,1,0))</f>
        <v>0</v>
      </c>
      <c r="K14" s="43">
        <f>IF(C14&lt;&gt;"",1,0)</f>
        <v>0</v>
      </c>
      <c r="L14" s="43"/>
      <c r="M14" s="64"/>
      <c r="N14" s="88"/>
      <c r="O14" s="88"/>
      <c r="P14" s="151"/>
      <c r="Q14" s="40"/>
    </row>
    <row r="15" spans="2:17" x14ac:dyDescent="0.55000000000000004">
      <c r="B15" s="117"/>
      <c r="F15" s="141"/>
      <c r="G15" s="146" t="str">
        <f>IF(OR(MIN(C11:C14)&lt;0.01,SUM(K11:K14)&lt;&gt;4),"",IF(AND(MAX(D67:D70)&gt;D76,M30=""),"",IF(AND(MAX(D67:D70)&gt;D76,M30&lt;&gt;""),"The lowest value was used for reporting.",CONCATENATE("The ",IF(C8="serum","serum converted, ",""),"truncated average for reporting is ",IF(C8="serum",TEXT(F74,"0.00"),TEXT(D74,"0.00")),"  g/dl."))))</f>
        <v/>
      </c>
      <c r="H15" s="147"/>
      <c r="I15" s="147"/>
      <c r="J15" s="54"/>
      <c r="M15" s="64"/>
      <c r="N15" s="88"/>
      <c r="O15" s="91"/>
      <c r="P15" s="151"/>
      <c r="Q15" s="40"/>
    </row>
    <row r="16" spans="2:17" x14ac:dyDescent="0.55000000000000004">
      <c r="B16" s="117"/>
      <c r="C16" s="70" t="str">
        <f>IF(AND(C9&lt;&gt;"acetone",C17="x",SUM(K11:K14)&gt;0,SUM(J11:J14)=0),"'No alcohol' selected below conflicts with entered results!","")</f>
        <v/>
      </c>
      <c r="F16" s="141"/>
      <c r="G16" s="144" t="str">
        <f>IF(C8="serum",CONCATENATE("The serum to whole blood conversion calculation is:  ",TEXT(D72,"0.000000")," g/dl / 1.18 = ",TEXT(F72,"0.000000")," g/dl."),"")</f>
        <v/>
      </c>
      <c r="H16" s="145"/>
      <c r="I16" s="145"/>
      <c r="J16" s="54"/>
      <c r="M16" s="64"/>
      <c r="N16" s="88"/>
      <c r="O16" s="7"/>
      <c r="P16" s="151"/>
      <c r="Q16" s="40"/>
    </row>
    <row r="17" spans="2:17" x14ac:dyDescent="0.55000000000000004">
      <c r="B17" s="68" t="s">
        <v>42</v>
      </c>
      <c r="C17" s="86"/>
      <c r="D17" s="60" t="s">
        <v>43</v>
      </c>
      <c r="F17" s="98"/>
      <c r="M17" s="64"/>
      <c r="N17" s="7"/>
      <c r="O17" s="7"/>
      <c r="P17" s="151"/>
      <c r="Q17" s="40"/>
    </row>
    <row r="18" spans="2:17" x14ac:dyDescent="0.55000000000000004">
      <c r="M18" s="64"/>
      <c r="N18" s="7"/>
      <c r="O18" s="123"/>
      <c r="P18" s="151"/>
      <c r="Q18" s="40"/>
    </row>
    <row r="19" spans="2:17" x14ac:dyDescent="0.55000000000000004">
      <c r="B19" s="59" t="s">
        <v>85</v>
      </c>
      <c r="C19" s="38" t="str">
        <f>IFERROR(IF(B20="","",IF(VLOOKUP(B20,othervolid,1)=B20,"","+")),"+")</f>
        <v/>
      </c>
      <c r="E19" s="148" t="s">
        <v>82</v>
      </c>
      <c r="F19" s="148"/>
      <c r="G19" s="148"/>
      <c r="H19" s="148"/>
      <c r="I19" s="38" t="str">
        <f>IFERROR(IF(E20="","",IF(VLOOKUP(E20,othervolid,1)=E20,"","+")),"+")</f>
        <v/>
      </c>
      <c r="M19" s="64"/>
      <c r="N19" s="7"/>
      <c r="O19" s="7"/>
      <c r="P19" s="151"/>
      <c r="Q19" s="40"/>
    </row>
    <row r="20" spans="2:17" ht="15" customHeight="1" x14ac:dyDescent="0.55000000000000004">
      <c r="B20" s="158"/>
      <c r="C20" s="158"/>
      <c r="E20" s="171"/>
      <c r="F20" s="172"/>
      <c r="G20" s="172"/>
      <c r="H20" s="173"/>
      <c r="M20" s="64"/>
      <c r="N20" s="88"/>
      <c r="O20" s="7"/>
      <c r="P20" s="151"/>
      <c r="Q20" s="40"/>
    </row>
    <row r="21" spans="2:17" x14ac:dyDescent="0.55000000000000004">
      <c r="D21" s="99" t="str">
        <f>IF(AND(B20=E20,B20&lt;&gt;""),"The two entries above conflict with eachother!","")</f>
        <v/>
      </c>
      <c r="M21" s="64"/>
      <c r="N21" s="88"/>
      <c r="O21" s="7"/>
      <c r="P21" s="151"/>
      <c r="Q21" s="40"/>
    </row>
    <row r="22" spans="2:17" ht="15" customHeight="1" x14ac:dyDescent="0.55000000000000004">
      <c r="B22" s="38" t="s">
        <v>101</v>
      </c>
      <c r="E22" s="38" t="str">
        <f>IFERROR(IF(B23="","",IF(VLOOKUP(B23,statements_alpha,1)=B23,"","+")),"+")</f>
        <v/>
      </c>
      <c r="F22" s="39"/>
      <c r="G22" s="58"/>
      <c r="H22" s="58"/>
      <c r="I22" s="58"/>
      <c r="M22" s="64"/>
      <c r="N22" s="7"/>
      <c r="O22" s="7"/>
      <c r="P22" s="151"/>
      <c r="Q22" s="40"/>
    </row>
    <row r="23" spans="2:17" ht="15" customHeight="1" x14ac:dyDescent="0.55000000000000004">
      <c r="B23" s="152"/>
      <c r="C23" s="153"/>
      <c r="D23" s="153"/>
      <c r="E23" s="153"/>
      <c r="F23" s="153"/>
      <c r="G23" s="153"/>
      <c r="H23" s="153"/>
      <c r="I23" s="154"/>
      <c r="M23" s="64"/>
      <c r="N23" s="149" t="s">
        <v>98</v>
      </c>
      <c r="O23" s="134"/>
      <c r="P23" s="150"/>
      <c r="Q23" s="40"/>
    </row>
    <row r="24" spans="2:17" x14ac:dyDescent="0.55000000000000004">
      <c r="B24" s="155"/>
      <c r="C24" s="156"/>
      <c r="D24" s="156"/>
      <c r="E24" s="156"/>
      <c r="F24" s="156"/>
      <c r="G24" s="156"/>
      <c r="H24" s="156"/>
      <c r="I24" s="157"/>
      <c r="M24" s="64"/>
      <c r="N24" s="107"/>
      <c r="O24" s="108"/>
      <c r="P24" s="109"/>
      <c r="Q24" s="40"/>
    </row>
    <row r="25" spans="2:17" x14ac:dyDescent="0.55000000000000004">
      <c r="F25" s="7"/>
      <c r="G25" s="58"/>
      <c r="H25" s="58"/>
      <c r="I25" s="58"/>
      <c r="M25" s="64"/>
      <c r="N25" s="7"/>
      <c r="O25" s="177" t="str">
        <f>IF(B27="","",RIGHT(B27,LEN(B27)-48))</f>
        <v/>
      </c>
      <c r="P25" s="177"/>
      <c r="Q25" s="40"/>
    </row>
    <row r="26" spans="2:17" ht="15" customHeight="1" x14ac:dyDescent="0.55000000000000004">
      <c r="B26" s="111" t="s">
        <v>102</v>
      </c>
      <c r="C26" s="38" t="str">
        <f>IFERROR(IF(B27="","",IF(VLOOKUP(B27,dispositions_alpha,1)=B27,"","+")),"+")</f>
        <v/>
      </c>
      <c r="M26" s="64"/>
      <c r="N26" s="7"/>
      <c r="O26" s="177"/>
      <c r="P26" s="177"/>
      <c r="Q26" s="40"/>
    </row>
    <row r="27" spans="2:17" x14ac:dyDescent="0.55000000000000004">
      <c r="B27" s="168"/>
      <c r="C27" s="169"/>
      <c r="D27" s="169"/>
      <c r="E27" s="169"/>
      <c r="F27" s="169"/>
      <c r="G27" s="169"/>
      <c r="H27" s="169"/>
      <c r="I27" s="170"/>
      <c r="M27" s="64"/>
      <c r="N27" s="7"/>
      <c r="O27" s="7"/>
      <c r="P27" s="7"/>
      <c r="Q27" s="40"/>
    </row>
    <row r="28" spans="2:17" x14ac:dyDescent="0.55000000000000004">
      <c r="M28" s="64"/>
      <c r="N28" s="176" t="s">
        <v>99</v>
      </c>
      <c r="O28" s="176"/>
      <c r="P28" s="176"/>
      <c r="Q28" s="40"/>
    </row>
    <row r="29" spans="2:17" ht="15" customHeight="1" x14ac:dyDescent="0.55000000000000004">
      <c r="B29" s="42" t="s">
        <v>28</v>
      </c>
      <c r="C29" s="102"/>
      <c r="D29" s="102"/>
      <c r="E29" s="102"/>
      <c r="F29" s="102"/>
      <c r="G29" s="102"/>
      <c r="H29" s="102"/>
      <c r="I29" s="102"/>
      <c r="N29" s="79"/>
      <c r="O29" s="79"/>
      <c r="P29" s="79"/>
    </row>
    <row r="30" spans="2:17" x14ac:dyDescent="0.55000000000000004">
      <c r="B30" s="179"/>
      <c r="C30" s="180"/>
      <c r="D30" s="180"/>
      <c r="E30" s="180"/>
      <c r="F30" s="180"/>
      <c r="G30" s="180"/>
      <c r="H30" s="180"/>
      <c r="I30" s="181"/>
      <c r="M30" s="130"/>
      <c r="N30" s="178" t="str">
        <f>IF(AND(MAX(D67:D70)&gt;D76,SUM(K11:K14)=4),"&lt;- If this is a second set of values for the case, and both sets have an unacceptable deviation from the mean, enter the lowest value in the cell to the left (gm/dL).","")</f>
        <v/>
      </c>
      <c r="O30" s="178"/>
      <c r="P30" s="178"/>
    </row>
    <row r="31" spans="2:17" ht="15" customHeight="1" x14ac:dyDescent="0.55000000000000004">
      <c r="B31" s="182"/>
      <c r="C31" s="183"/>
      <c r="D31" s="183"/>
      <c r="E31" s="183"/>
      <c r="F31" s="183"/>
      <c r="G31" s="183"/>
      <c r="H31" s="183"/>
      <c r="I31" s="184"/>
      <c r="N31" s="178"/>
      <c r="O31" s="178"/>
      <c r="P31" s="178"/>
    </row>
    <row r="32" spans="2:17" x14ac:dyDescent="0.55000000000000004">
      <c r="B32" s="182"/>
      <c r="C32" s="183"/>
      <c r="D32" s="183"/>
      <c r="E32" s="183"/>
      <c r="F32" s="183"/>
      <c r="G32" s="183"/>
      <c r="H32" s="183"/>
      <c r="I32" s="184"/>
      <c r="M32" s="5"/>
    </row>
    <row r="33" spans="2:9" x14ac:dyDescent="0.55000000000000004">
      <c r="B33" s="182"/>
      <c r="C33" s="183"/>
      <c r="D33" s="183"/>
      <c r="E33" s="183"/>
      <c r="F33" s="183"/>
      <c r="G33" s="183"/>
      <c r="H33" s="183"/>
      <c r="I33" s="184"/>
    </row>
    <row r="34" spans="2:9" x14ac:dyDescent="0.55000000000000004">
      <c r="B34" s="182"/>
      <c r="C34" s="183"/>
      <c r="D34" s="183"/>
      <c r="E34" s="183"/>
      <c r="F34" s="183"/>
      <c r="G34" s="183"/>
      <c r="H34" s="183"/>
      <c r="I34" s="184"/>
    </row>
    <row r="35" spans="2:9" x14ac:dyDescent="0.55000000000000004">
      <c r="B35" s="182"/>
      <c r="C35" s="183"/>
      <c r="D35" s="183"/>
      <c r="E35" s="183"/>
      <c r="F35" s="183"/>
      <c r="G35" s="183"/>
      <c r="H35" s="183"/>
      <c r="I35" s="184"/>
    </row>
    <row r="36" spans="2:9" x14ac:dyDescent="0.55000000000000004">
      <c r="B36" s="182"/>
      <c r="C36" s="183"/>
      <c r="D36" s="183"/>
      <c r="E36" s="183"/>
      <c r="F36" s="183"/>
      <c r="G36" s="183"/>
      <c r="H36" s="183"/>
      <c r="I36" s="184"/>
    </row>
    <row r="37" spans="2:9" x14ac:dyDescent="0.55000000000000004">
      <c r="B37" s="182"/>
      <c r="C37" s="183"/>
      <c r="D37" s="183"/>
      <c r="E37" s="183"/>
      <c r="F37" s="183"/>
      <c r="G37" s="183"/>
      <c r="H37" s="183"/>
      <c r="I37" s="184"/>
    </row>
    <row r="38" spans="2:9" x14ac:dyDescent="0.55000000000000004">
      <c r="B38" s="185"/>
      <c r="C38" s="186"/>
      <c r="D38" s="186"/>
      <c r="E38" s="186"/>
      <c r="F38" s="186"/>
      <c r="G38" s="186"/>
      <c r="H38" s="186"/>
      <c r="I38" s="187"/>
    </row>
    <row r="40" spans="2:9" x14ac:dyDescent="0.55000000000000004">
      <c r="B40" s="7" t="s">
        <v>103</v>
      </c>
    </row>
    <row r="41" spans="2:9" ht="15" customHeight="1" x14ac:dyDescent="0.55000000000000004">
      <c r="B41" s="159" t="str">
        <f>CONCATENATE(IF(B90="","",B90&amp;CHAR(10)&amp;CHAR(10)),IF(B23="","","- "&amp;B23&amp;CHAR(10)&amp;CHAR(10)))</f>
        <v/>
      </c>
      <c r="C41" s="160"/>
      <c r="D41" s="160"/>
      <c r="E41" s="160"/>
      <c r="F41" s="160"/>
      <c r="G41" s="160"/>
      <c r="H41" s="160"/>
      <c r="I41" s="161"/>
    </row>
    <row r="42" spans="2:9" x14ac:dyDescent="0.55000000000000004">
      <c r="B42" s="162"/>
      <c r="C42" s="163"/>
      <c r="D42" s="163"/>
      <c r="E42" s="163"/>
      <c r="F42" s="163"/>
      <c r="G42" s="163"/>
      <c r="H42" s="163"/>
      <c r="I42" s="164"/>
    </row>
    <row r="43" spans="2:9" x14ac:dyDescent="0.55000000000000004">
      <c r="B43" s="162"/>
      <c r="C43" s="163"/>
      <c r="D43" s="163"/>
      <c r="E43" s="163"/>
      <c r="F43" s="163"/>
      <c r="G43" s="163"/>
      <c r="H43" s="163"/>
      <c r="I43" s="164"/>
    </row>
    <row r="44" spans="2:9" x14ac:dyDescent="0.55000000000000004">
      <c r="B44" s="162"/>
      <c r="C44" s="163"/>
      <c r="D44" s="163"/>
      <c r="E44" s="163"/>
      <c r="F44" s="163"/>
      <c r="G44" s="163"/>
      <c r="H44" s="163"/>
      <c r="I44" s="164"/>
    </row>
    <row r="45" spans="2:9" x14ac:dyDescent="0.55000000000000004">
      <c r="B45" s="162"/>
      <c r="C45" s="163"/>
      <c r="D45" s="163"/>
      <c r="E45" s="163"/>
      <c r="F45" s="163"/>
      <c r="G45" s="163"/>
      <c r="H45" s="163"/>
      <c r="I45" s="164"/>
    </row>
    <row r="46" spans="2:9" x14ac:dyDescent="0.55000000000000004">
      <c r="B46" s="162"/>
      <c r="C46" s="163"/>
      <c r="D46" s="163"/>
      <c r="E46" s="163"/>
      <c r="F46" s="163"/>
      <c r="G46" s="163"/>
      <c r="H46" s="163"/>
      <c r="I46" s="164"/>
    </row>
    <row r="47" spans="2:9" x14ac:dyDescent="0.55000000000000004">
      <c r="B47" s="162"/>
      <c r="C47" s="163"/>
      <c r="D47" s="163"/>
      <c r="E47" s="163"/>
      <c r="F47" s="163"/>
      <c r="G47" s="163"/>
      <c r="H47" s="163"/>
      <c r="I47" s="164"/>
    </row>
    <row r="48" spans="2:9" x14ac:dyDescent="0.55000000000000004">
      <c r="B48" s="162"/>
      <c r="C48" s="163"/>
      <c r="D48" s="163"/>
      <c r="E48" s="163"/>
      <c r="F48" s="163"/>
      <c r="G48" s="163"/>
      <c r="H48" s="163"/>
      <c r="I48" s="164"/>
    </row>
    <row r="49" spans="2:12" x14ac:dyDescent="0.55000000000000004">
      <c r="B49" s="162"/>
      <c r="C49" s="163"/>
      <c r="D49" s="163"/>
      <c r="E49" s="163"/>
      <c r="F49" s="163"/>
      <c r="G49" s="163"/>
      <c r="H49" s="163"/>
      <c r="I49" s="164"/>
    </row>
    <row r="50" spans="2:12" x14ac:dyDescent="0.55000000000000004">
      <c r="B50" s="162"/>
      <c r="C50" s="163"/>
      <c r="D50" s="163"/>
      <c r="E50" s="163"/>
      <c r="F50" s="163"/>
      <c r="G50" s="163"/>
      <c r="H50" s="163"/>
      <c r="I50" s="164"/>
    </row>
    <row r="51" spans="2:12" x14ac:dyDescent="0.55000000000000004">
      <c r="B51" s="162"/>
      <c r="C51" s="163"/>
      <c r="D51" s="163"/>
      <c r="E51" s="163"/>
      <c r="F51" s="163"/>
      <c r="G51" s="163"/>
      <c r="H51" s="163"/>
      <c r="I51" s="164"/>
    </row>
    <row r="52" spans="2:12" x14ac:dyDescent="0.55000000000000004">
      <c r="B52" s="162"/>
      <c r="C52" s="163"/>
      <c r="D52" s="163"/>
      <c r="E52" s="163"/>
      <c r="F52" s="163"/>
      <c r="G52" s="163"/>
      <c r="H52" s="163"/>
      <c r="I52" s="164"/>
    </row>
    <row r="53" spans="2:12" x14ac:dyDescent="0.55000000000000004">
      <c r="B53" s="162"/>
      <c r="C53" s="163"/>
      <c r="D53" s="163"/>
      <c r="E53" s="163"/>
      <c r="F53" s="163"/>
      <c r="G53" s="163"/>
      <c r="H53" s="163"/>
      <c r="I53" s="164"/>
    </row>
    <row r="54" spans="2:12" x14ac:dyDescent="0.55000000000000004">
      <c r="B54" s="162"/>
      <c r="C54" s="163"/>
      <c r="D54" s="163"/>
      <c r="E54" s="163"/>
      <c r="F54" s="163"/>
      <c r="G54" s="163"/>
      <c r="H54" s="163"/>
      <c r="I54" s="164"/>
    </row>
    <row r="55" spans="2:12" x14ac:dyDescent="0.55000000000000004">
      <c r="B55" s="165"/>
      <c r="C55" s="166"/>
      <c r="D55" s="166"/>
      <c r="E55" s="166"/>
      <c r="F55" s="166"/>
      <c r="G55" s="166"/>
      <c r="H55" s="166"/>
      <c r="I55" s="167"/>
    </row>
    <row r="56" spans="2:12" x14ac:dyDescent="0.55000000000000004">
      <c r="B56" s="103"/>
      <c r="C56" s="103"/>
      <c r="D56" s="103"/>
      <c r="E56" s="103"/>
      <c r="F56" s="103"/>
      <c r="G56" s="103"/>
      <c r="H56" s="103"/>
      <c r="I56" s="103"/>
    </row>
    <row r="57" spans="2:12" x14ac:dyDescent="0.55000000000000004">
      <c r="B57" s="104" t="s">
        <v>112</v>
      </c>
      <c r="C57" s="103"/>
      <c r="D57" s="103"/>
      <c r="E57" s="103"/>
      <c r="F57" s="103"/>
      <c r="G57" s="103"/>
      <c r="H57" s="103"/>
      <c r="I57" s="103"/>
    </row>
    <row r="59" spans="2:12" x14ac:dyDescent="0.55000000000000004">
      <c r="B59" s="42" t="str">
        <f>'1'!B59</f>
        <v>Form template approved by Toxicology Technical Leader Wayne Lewallen on 11/14/2019.</v>
      </c>
    </row>
    <row r="60" spans="2:12" x14ac:dyDescent="0.55000000000000004">
      <c r="B60" s="42"/>
    </row>
    <row r="61" spans="2:12" x14ac:dyDescent="0.55000000000000004">
      <c r="B61" s="42"/>
      <c r="L61" s="119"/>
    </row>
    <row r="62" spans="2:12" x14ac:dyDescent="0.55000000000000004">
      <c r="B62" s="42"/>
      <c r="I62" s="8"/>
      <c r="L62" s="119" t="s">
        <v>118</v>
      </c>
    </row>
    <row r="63" spans="2:12" x14ac:dyDescent="0.55000000000000004">
      <c r="I63" s="131"/>
    </row>
    <row r="64" spans="2:12" x14ac:dyDescent="0.55000000000000004">
      <c r="I64" s="7"/>
    </row>
    <row r="65" spans="1:7" hidden="1" x14ac:dyDescent="0.55000000000000004">
      <c r="B65" s="44" t="s">
        <v>29</v>
      </c>
    </row>
    <row r="66" spans="1:7" hidden="1" x14ac:dyDescent="0.55000000000000004">
      <c r="B66" s="21" t="s">
        <v>41</v>
      </c>
      <c r="C66" s="46" t="s">
        <v>3</v>
      </c>
      <c r="D66" s="45"/>
    </row>
    <row r="67" spans="1:7" hidden="1" x14ac:dyDescent="0.55000000000000004">
      <c r="B67" s="47">
        <f>C11</f>
        <v>0</v>
      </c>
      <c r="C67" s="9" t="e">
        <f>ABS(C11-D$72)</f>
        <v>#DIV/0!</v>
      </c>
      <c r="D67" s="16" t="str">
        <f>IFERROR(C67/$D$72,"")</f>
        <v/>
      </c>
    </row>
    <row r="68" spans="1:7" hidden="1" x14ac:dyDescent="0.55000000000000004">
      <c r="B68" s="47">
        <f>C12</f>
        <v>0</v>
      </c>
      <c r="C68" s="10" t="e">
        <f>ABS(C12-D$72)</f>
        <v>#DIV/0!</v>
      </c>
      <c r="D68" s="16" t="str">
        <f t="shared" ref="D68:D70" si="0">IFERROR(C68/$D$72,"")</f>
        <v/>
      </c>
    </row>
    <row r="69" spans="1:7" hidden="1" x14ac:dyDescent="0.55000000000000004">
      <c r="B69" s="47">
        <f>C13</f>
        <v>0</v>
      </c>
      <c r="C69" s="10" t="e">
        <f>ABS(C13-D$72)</f>
        <v>#DIV/0!</v>
      </c>
      <c r="D69" s="16" t="str">
        <f t="shared" si="0"/>
        <v/>
      </c>
    </row>
    <row r="70" spans="1:7" hidden="1" x14ac:dyDescent="0.55000000000000004">
      <c r="B70" s="47">
        <f>C14</f>
        <v>0</v>
      </c>
      <c r="C70" s="10" t="e">
        <f>ABS(C14-D$72)</f>
        <v>#DIV/0!</v>
      </c>
      <c r="D70" s="16" t="str">
        <f t="shared" si="0"/>
        <v/>
      </c>
    </row>
    <row r="71" spans="1:7" hidden="1" x14ac:dyDescent="0.55000000000000004">
      <c r="F71" s="38" t="s">
        <v>77</v>
      </c>
    </row>
    <row r="72" spans="1:7" hidden="1" x14ac:dyDescent="0.55000000000000004">
      <c r="C72" s="38" t="s">
        <v>0</v>
      </c>
      <c r="D72" s="6" t="e">
        <f>AVERAGE(C11:C14)</f>
        <v>#DIV/0!</v>
      </c>
      <c r="E72" s="38" t="s">
        <v>10</v>
      </c>
      <c r="F72" s="37" t="e">
        <f>D72/1.18</f>
        <v>#DIV/0!</v>
      </c>
      <c r="G72" s="38" t="s">
        <v>10</v>
      </c>
    </row>
    <row r="73" spans="1:7" hidden="1" x14ac:dyDescent="0.55000000000000004">
      <c r="C73" s="55" t="s">
        <v>4</v>
      </c>
      <c r="D73" s="3" t="e">
        <f>TEXT(INT(D72*100)/100,"0.00")</f>
        <v>#DIV/0!</v>
      </c>
      <c r="E73" s="38" t="s">
        <v>10</v>
      </c>
      <c r="F73" s="3" t="e">
        <f>TEXT(INT(F72*100)/100,"0.00")</f>
        <v>#DIV/0!</v>
      </c>
      <c r="G73" s="38" t="s">
        <v>10</v>
      </c>
    </row>
    <row r="74" spans="1:7" hidden="1" x14ac:dyDescent="0.55000000000000004">
      <c r="C74" s="8" t="s">
        <v>1</v>
      </c>
      <c r="D74" s="4" t="str">
        <f>IF(MIN(C11:C14)&lt;0.01,"0.00",D73)</f>
        <v>0.00</v>
      </c>
      <c r="E74" s="38" t="s">
        <v>10</v>
      </c>
      <c r="F74" s="4" t="str">
        <f>IF(MIN(C11:C14)&lt;0.01,"0.00",F73)</f>
        <v>0.00</v>
      </c>
      <c r="G74" s="38" t="s">
        <v>10</v>
      </c>
    </row>
    <row r="75" spans="1:7" hidden="1" x14ac:dyDescent="0.55000000000000004"/>
    <row r="76" spans="1:7" hidden="1" x14ac:dyDescent="0.55000000000000004">
      <c r="C76" s="174" t="s">
        <v>2</v>
      </c>
      <c r="D76" s="56">
        <f>VLOOKUP(C9,Ranges!G9:H12,2)</f>
        <v>0.04</v>
      </c>
    </row>
    <row r="77" spans="1:7" hidden="1" x14ac:dyDescent="0.55000000000000004">
      <c r="B77" s="58"/>
      <c r="C77" s="175"/>
      <c r="D77" s="57" t="e">
        <f>D76*D72</f>
        <v>#DIV/0!</v>
      </c>
      <c r="F77" s="1"/>
    </row>
    <row r="78" spans="1:7" hidden="1" x14ac:dyDescent="0.55000000000000004">
      <c r="B78" s="58"/>
      <c r="C78" s="65"/>
      <c r="D78" s="66"/>
      <c r="F78" s="1"/>
    </row>
    <row r="79" spans="1:7" hidden="1" x14ac:dyDescent="0.55000000000000004">
      <c r="B79" s="11" t="s">
        <v>76</v>
      </c>
      <c r="C79" s="11"/>
    </row>
    <row r="80" spans="1:7" hidden="1" x14ac:dyDescent="0.55000000000000004">
      <c r="A80" s="64"/>
      <c r="B80" s="38" t="s">
        <v>78</v>
      </c>
      <c r="C80" s="63" t="str">
        <f>IF(OR(SUM(J11:J14)&gt;0,MAX(D67:D70)&gt;D76,C8="serum"),"",IF(D74="0.00","",CONCATENATE("The measured ",C8," acetone concentration is ",TEXT(TRUNC(D72,3),"0.000")," +/- ",IF(INT(D72*D76*10000)&lt;5,"0.001",TEXT(D72*D76,"0.000"))," grams per 100 milliliters, at a coverage probability of 99.7%.  ",CHAR(10),CHAR(10))))</f>
        <v/>
      </c>
    </row>
    <row r="81" spans="1:9" hidden="1" x14ac:dyDescent="0.55000000000000004">
      <c r="A81" s="64"/>
      <c r="B81" s="38" t="s">
        <v>79</v>
      </c>
      <c r="C81" s="63" t="str">
        <f>CONCATENATE("The ",C8," alcohol concentration is 0.00 grams of alcohol per 100 milliliters, as defined by NCGS 20-4.01 (1b).  ",IF(AND(B20="",E20="",C9&lt;&gt;"acetone"),C86,CHAR(10)&amp;CHAR(10)))</f>
        <v>The blood alcohol concentration is 0.00 grams of alcohol per 100 milliliters, as defined by NCGS 20-4.01 (1b).    (Analysis performed using HS-GC.)</v>
      </c>
    </row>
    <row r="82" spans="1:9" hidden="1" x14ac:dyDescent="0.55000000000000004">
      <c r="A82" s="64"/>
      <c r="B82" s="38" t="s">
        <v>80</v>
      </c>
      <c r="C82" s="63" t="str">
        <f>IFERROR(IF(AND(SUM(J11:J14)=0,MAX(D67:D70)&gt;D76),"",IF(C8="serum",CONCATENATE("The blood ",C9," concentration is ",TEXT(F74,"0.00")," grams of alcohol per 100 milliliters, as defined by NCGS 20-4.01 (1b).  The reported blood alcohol concentration is a calculated value resulting from a converted serum alcohol concentration.  The measured serum ",C9," concentration is ",TEXT(TRUNC(D72,3),"0.000")," +/- ",IF(INT(D72*D76*10000)&lt;5,"0.001",TEXT(D72*D76,"0.000"))," grams of alcohol per 100 milliliters, at a coverage probability of 99.7%.",IF(AND(B20="",E20=""),C86,CHAR(10)&amp;CHAR(10))),"")),"")</f>
        <v/>
      </c>
    </row>
    <row r="83" spans="1:9" hidden="1" x14ac:dyDescent="0.55000000000000004">
      <c r="A83" s="64"/>
      <c r="B83" s="38" t="s">
        <v>81</v>
      </c>
      <c r="C83" s="63" t="str">
        <f>IFERROR(IF(AND(SUM(J11:J14)=0,MAX(D67:D70)&gt;D76,SUM(K11:K14)=4,M30&lt;&gt;""),CONCATENATE("The ",C8," ",C9," concentration is ",TEXT(INT(M30*100)/100,"0.00")," grams of alcohol per 100 milliliters, as defined by NCGS 20-4.01 (1b)."),IF(AND(SUM(J11:J14)=0,MAX(D67:D70)&gt;D76),"",CONCATENATE("The ",C8," ",C9," concentration is ",TEXT(D74,"0.00")," grams of alcohol per 100 milliliters, as defined by NCGS 20-4.01 (1b).","  The measured ",C8," ",C9," concentration is ",TEXT(TRUNC(D72,3),"0.000")," +/- ",IF(INT(D72*D76*10000)&lt;5,"0.001",TEXT(D72*D76,"0.000"))," grams of alcohol per 100 milliliters, at a coverage probability of 99.7%.  ",IF(AND(B20="",E20=""),C86,CHAR(10)&amp;CHAR(10))))),"")</f>
        <v/>
      </c>
    </row>
    <row r="84" spans="1:9" hidden="1" x14ac:dyDescent="0.55000000000000004">
      <c r="A84" s="64"/>
      <c r="B84" s="38" t="s">
        <v>83</v>
      </c>
      <c r="C84" s="63" t="str">
        <f>CONCATENATE("Analysis confirmed the presence of the following substance: ",B20,".  ",CHAR(10),CHAR(10))</f>
        <v xml:space="preserve">Analysis confirmed the presence of the following substance: .  
</v>
      </c>
    </row>
    <row r="85" spans="1:9" hidden="1" x14ac:dyDescent="0.55000000000000004">
      <c r="A85" s="64"/>
      <c r="B85" s="67" t="s">
        <v>84</v>
      </c>
      <c r="C85" s="54" t="str">
        <f>CONCATENATE("Analysis did not confirm the presence of the following: ",E20,".  ",CHAR(10),CHAR(10))</f>
        <v xml:space="preserve">Analysis did not confirm the presence of the following: .  
</v>
      </c>
    </row>
    <row r="86" spans="1:9" hidden="1" x14ac:dyDescent="0.55000000000000004">
      <c r="A86" s="64"/>
      <c r="B86" s="78" t="s">
        <v>90</v>
      </c>
      <c r="C86" s="101" t="s">
        <v>111</v>
      </c>
    </row>
    <row r="87" spans="1:9" hidden="1" x14ac:dyDescent="0.55000000000000004"/>
    <row r="88" spans="1:9" hidden="1" x14ac:dyDescent="0.55000000000000004"/>
    <row r="89" spans="1:9" hidden="1" x14ac:dyDescent="0.55000000000000004">
      <c r="B89" s="38" t="s">
        <v>100</v>
      </c>
      <c r="E89" s="90"/>
    </row>
    <row r="90" spans="1:9" hidden="1" x14ac:dyDescent="0.55000000000000004">
      <c r="B90" s="159" t="str">
        <f>CONCATENATE(IF(AND(C8&lt;&gt;"serum",C9="acetone"),"- "&amp;C80,""),IF(OR(C17="x",AND(C9&lt;&gt;"acetone",SUM(J11:J14)&gt;0)),"- "&amp;C81,""),IF(AND(SUM(K11:K14)&gt;1,C8&lt;&gt;"serum",C9&lt;&gt;"acetone",C17&lt;&gt;"x",SUM(J11:J14)=0),"- "&amp;C83,""),IF(AND(C8="serum",C17&lt;&gt;"x",SUM(J11:J14)=0),"- "&amp;C82,""),IF(B20&lt;&gt;"","- "&amp;C84,""),IF(E20&lt;&gt;"","- "&amp;C85,""),IF(OR(B20&lt;&gt;"",E20&lt;&gt;"",AND(C9="acetone",C8&lt;&gt;"serum")),C86,""))</f>
        <v/>
      </c>
      <c r="C90" s="160"/>
      <c r="D90" s="160"/>
      <c r="E90" s="160"/>
      <c r="F90" s="160"/>
      <c r="G90" s="160"/>
      <c r="H90" s="160"/>
      <c r="I90" s="161"/>
    </row>
    <row r="91" spans="1:9" hidden="1" x14ac:dyDescent="0.55000000000000004">
      <c r="B91" s="162"/>
      <c r="C91" s="163"/>
      <c r="D91" s="163"/>
      <c r="E91" s="163"/>
      <c r="F91" s="163"/>
      <c r="G91" s="163"/>
      <c r="H91" s="163"/>
      <c r="I91" s="164"/>
    </row>
    <row r="92" spans="1:9" hidden="1" x14ac:dyDescent="0.55000000000000004">
      <c r="B92" s="162"/>
      <c r="C92" s="163"/>
      <c r="D92" s="163"/>
      <c r="E92" s="163"/>
      <c r="F92" s="163"/>
      <c r="G92" s="163"/>
      <c r="H92" s="163"/>
      <c r="I92" s="164"/>
    </row>
    <row r="93" spans="1:9" hidden="1" x14ac:dyDescent="0.55000000000000004">
      <c r="B93" s="162"/>
      <c r="C93" s="163"/>
      <c r="D93" s="163"/>
      <c r="E93" s="163"/>
      <c r="F93" s="163"/>
      <c r="G93" s="163"/>
      <c r="H93" s="163"/>
      <c r="I93" s="164"/>
    </row>
    <row r="94" spans="1:9" hidden="1" x14ac:dyDescent="0.55000000000000004">
      <c r="B94" s="162"/>
      <c r="C94" s="163"/>
      <c r="D94" s="163"/>
      <c r="E94" s="163"/>
      <c r="F94" s="163"/>
      <c r="G94" s="163"/>
      <c r="H94" s="163"/>
      <c r="I94" s="164"/>
    </row>
    <row r="95" spans="1:9" hidden="1" x14ac:dyDescent="0.55000000000000004">
      <c r="B95" s="162"/>
      <c r="C95" s="163"/>
      <c r="D95" s="163"/>
      <c r="E95" s="163"/>
      <c r="F95" s="163"/>
      <c r="G95" s="163"/>
      <c r="H95" s="163"/>
      <c r="I95" s="164"/>
    </row>
    <row r="96" spans="1:9" hidden="1" x14ac:dyDescent="0.55000000000000004">
      <c r="B96" s="162"/>
      <c r="C96" s="163"/>
      <c r="D96" s="163"/>
      <c r="E96" s="163"/>
      <c r="F96" s="163"/>
      <c r="G96" s="163"/>
      <c r="H96" s="163"/>
      <c r="I96" s="164"/>
    </row>
    <row r="97" spans="2:9" hidden="1" x14ac:dyDescent="0.55000000000000004">
      <c r="B97" s="162"/>
      <c r="C97" s="163"/>
      <c r="D97" s="163"/>
      <c r="E97" s="163"/>
      <c r="F97" s="163"/>
      <c r="G97" s="163"/>
      <c r="H97" s="163"/>
      <c r="I97" s="164"/>
    </row>
    <row r="98" spans="2:9" hidden="1" x14ac:dyDescent="0.55000000000000004">
      <c r="B98" s="162"/>
      <c r="C98" s="163"/>
      <c r="D98" s="163"/>
      <c r="E98" s="163"/>
      <c r="F98" s="163"/>
      <c r="G98" s="163"/>
      <c r="H98" s="163"/>
      <c r="I98" s="164"/>
    </row>
    <row r="99" spans="2:9" hidden="1" x14ac:dyDescent="0.55000000000000004">
      <c r="B99" s="165"/>
      <c r="C99" s="166"/>
      <c r="D99" s="166"/>
      <c r="E99" s="166"/>
      <c r="F99" s="166"/>
      <c r="G99" s="166"/>
      <c r="H99" s="166"/>
      <c r="I99" s="167"/>
    </row>
    <row r="100" spans="2:9" hidden="1" x14ac:dyDescent="0.55000000000000004"/>
  </sheetData>
  <sheetProtection algorithmName="SHA-512" hashValue="4Iu/BW4jI1xMhOcqy8/ZbvNbGMmaSj8uBrzI8qa00w24lRCHauZao7KCgg+pGkTpVFaTxiVY7b5Mq7jmkzuT2Q==" saltValue="dNsXpiZZGxT0pkSLT0+UAA==" spinCount="100000" sheet="1" objects="1" scenarios="1"/>
  <mergeCells count="29">
    <mergeCell ref="B1:F1"/>
    <mergeCell ref="E4:F4"/>
    <mergeCell ref="E5:F5"/>
    <mergeCell ref="N7:P7"/>
    <mergeCell ref="F8:F16"/>
    <mergeCell ref="G8:I8"/>
    <mergeCell ref="N8:P8"/>
    <mergeCell ref="G9:I9"/>
    <mergeCell ref="G10:I10"/>
    <mergeCell ref="G11:I11"/>
    <mergeCell ref="B27:I27"/>
    <mergeCell ref="P11:P22"/>
    <mergeCell ref="G12:I12"/>
    <mergeCell ref="G13:I13"/>
    <mergeCell ref="G14:I14"/>
    <mergeCell ref="G15:I15"/>
    <mergeCell ref="G16:I16"/>
    <mergeCell ref="E19:H19"/>
    <mergeCell ref="B20:C20"/>
    <mergeCell ref="E20:H20"/>
    <mergeCell ref="B23:I24"/>
    <mergeCell ref="N23:P23"/>
    <mergeCell ref="O25:P26"/>
    <mergeCell ref="N28:P28"/>
    <mergeCell ref="B30:I38"/>
    <mergeCell ref="B41:I55"/>
    <mergeCell ref="C76:C77"/>
    <mergeCell ref="B90:I99"/>
    <mergeCell ref="N30:P31"/>
  </mergeCells>
  <conditionalFormatting sqref="C67:C70">
    <cfRule type="expression" dxfId="219" priority="8">
      <formula>ABS(C11-$D$72)&gt;$D$77</formula>
    </cfRule>
  </conditionalFormatting>
  <conditionalFormatting sqref="B26">
    <cfRule type="expression" dxfId="218" priority="9">
      <formula>B27=""</formula>
    </cfRule>
  </conditionalFormatting>
  <conditionalFormatting sqref="B4">
    <cfRule type="expression" dxfId="217" priority="7">
      <formula>$B$5=""</formula>
    </cfRule>
  </conditionalFormatting>
  <conditionalFormatting sqref="C4">
    <cfRule type="expression" dxfId="216" priority="6">
      <formula>$C$5=""</formula>
    </cfRule>
  </conditionalFormatting>
  <conditionalFormatting sqref="E4:F4">
    <cfRule type="expression" dxfId="215" priority="5">
      <formula>$E$5=""</formula>
    </cfRule>
  </conditionalFormatting>
  <conditionalFormatting sqref="H4">
    <cfRule type="expression" dxfId="214" priority="4">
      <formula>$H$5=""</formula>
    </cfRule>
  </conditionalFormatting>
  <conditionalFormatting sqref="C8">
    <cfRule type="expression" dxfId="213" priority="3">
      <formula>$C$8&lt;&gt;"blood"</formula>
    </cfRule>
  </conditionalFormatting>
  <conditionalFormatting sqref="C9">
    <cfRule type="expression" dxfId="212" priority="2">
      <formula>$C$9&lt;&gt;"ethanol"</formula>
    </cfRule>
  </conditionalFormatting>
  <conditionalFormatting sqref="M30">
    <cfRule type="expression" dxfId="211" priority="1">
      <formula>N30&lt;&gt;""</formula>
    </cfRule>
  </conditionalFormatting>
  <conditionalFormatting sqref="G9:G12">
    <cfRule type="expression" dxfId="210" priority="163">
      <formula>AND(SUM(J$11:J$14)=0,D67&gt;$D$76)</formula>
    </cfRule>
  </conditionalFormatting>
  <dataValidations count="8">
    <dataValidation type="list" allowBlank="1" showInputMessage="1" showErrorMessage="1" sqref="C17" xr:uid="{00000000-0002-0000-2C00-000000000000}">
      <formula1>applies</formula1>
    </dataValidation>
    <dataValidation type="list" errorStyle="warning" allowBlank="1" showInputMessage="1" showErrorMessage="1" errorTitle="custom entry" error="You have entered a selection not in the drop-down list.  " sqref="B20:C20" xr:uid="{00000000-0002-0000-2C00-000001000000}">
      <formula1>othervolid</formula1>
    </dataValidation>
    <dataValidation type="list" errorStyle="warning" allowBlank="1" showInputMessage="1" showErrorMessage="1" errorTitle="Custom Entry" error="You have entered a name not in the drop-down list." sqref="H5" xr:uid="{00000000-0002-0000-2C00-000002000000}">
      <formula1>analyst_list</formula1>
    </dataValidation>
    <dataValidation type="list" allowBlank="1" showInputMessage="1" showErrorMessage="1" sqref="C8" xr:uid="{00000000-0002-0000-2C00-000003000000}">
      <formula1>matrix_list</formula1>
    </dataValidation>
    <dataValidation type="list" errorStyle="warning" allowBlank="1" showErrorMessage="1" errorTitle="Custom entry" error="You have customized this field." sqref="B23:I24" xr:uid="{00000000-0002-0000-2C00-000004000000}">
      <formula1>statements</formula1>
    </dataValidation>
    <dataValidation type="list" errorStyle="warning" allowBlank="1" showInputMessage="1" showErrorMessage="1" errorTitle="Custom Entry" error="You have entered a selection not in the drop-down list.  " sqref="E20" xr:uid="{00000000-0002-0000-2C00-000005000000}">
      <formula1>othervolid</formula1>
    </dataValidation>
    <dataValidation type="textLength" errorStyle="warning" operator="equal" allowBlank="1" showInputMessage="1" showErrorMessage="1" errorTitle="Case Number Length Error?" error="The length of the case number should be 10 characters." sqref="B5" xr:uid="{00000000-0002-0000-2C00-000006000000}">
      <formula1>10</formula1>
    </dataValidation>
    <dataValidation type="list" errorStyle="warning" allowBlank="1" showErrorMessage="1" errorTitle="Custom entry" error="You have customized this field." sqref="B27:I27" xr:uid="{00000000-0002-0000-2C00-000007000000}">
      <formula1>dispositions</formula1>
    </dataValidation>
  </dataValidations>
  <pageMargins left="0.7" right="0.7" top="0.75" bottom="0.75" header="0.3" footer="0.3"/>
  <pageSetup scale="68" orientation="portrait" horizontalDpi="300" verticalDpi="300" r:id="rId1"/>
  <ignoredErrors>
    <ignoredError sqref="H5 E5 B5:C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6082" r:id="rId4" name="Button 2">
              <controlPr defaultSize="0" print="0" autoFill="0" autoPict="0" macro="[0]!ThisWorkbook.GeneratePDF">
                <anchor moveWithCells="1">
                  <from>
                    <xdr:col>8</xdr:col>
                    <xdr:colOff>1123950</xdr:colOff>
                    <xdr:row>3</xdr:row>
                    <xdr:rowOff>11430</xdr:rowOff>
                  </from>
                  <to>
                    <xdr:col>11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2C00-000008000000}">
          <x14:formula1>
            <xm:f>Ranges!$G$9:$G$12</xm:f>
          </x14:formula1>
          <xm:sqref>C9</xm:sqref>
        </x14:dataValidation>
        <x14:dataValidation type="date" errorStyle="information" operator="lessThan" allowBlank="1" showErrorMessage="1" errorTitle="Uncertainty Update Due" error="The uncertainty values used in this form are due to be updated.  Please ensure you are using the most recent form." xr:uid="{00000000-0002-0000-2C00-000009000000}">
          <x14:formula1>
            <xm:f>Ranges!G14+Ranges!G16</xm:f>
          </x14:formula1>
          <xm:sqref>E5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47">
    <pageSetUpPr fitToPage="1"/>
  </sheetPr>
  <dimension ref="A1:Q100"/>
  <sheetViews>
    <sheetView showGridLines="0" zoomScaleNormal="100" workbookViewId="0">
      <selection activeCell="C11" sqref="C11"/>
    </sheetView>
  </sheetViews>
  <sheetFormatPr defaultColWidth="9.15625" defaultRowHeight="14.4" x14ac:dyDescent="0.55000000000000004"/>
  <cols>
    <col min="1" max="1" width="1.83984375" style="38" customWidth="1"/>
    <col min="2" max="2" width="20.83984375" style="38" customWidth="1"/>
    <col min="3" max="3" width="12" style="38" bestFit="1" customWidth="1"/>
    <col min="4" max="4" width="11" style="38" customWidth="1"/>
    <col min="5" max="5" width="9.578125" style="38" customWidth="1"/>
    <col min="6" max="6" width="7.15625" style="38" customWidth="1"/>
    <col min="7" max="7" width="7.68359375" style="38" customWidth="1"/>
    <col min="8" max="8" width="25.68359375" style="38" customWidth="1"/>
    <col min="9" max="9" width="38.578125" style="38" customWidth="1"/>
    <col min="10" max="10" width="15.83984375" style="38" hidden="1" customWidth="1"/>
    <col min="11" max="11" width="22.41796875" style="38" hidden="1" customWidth="1"/>
    <col min="12" max="12" width="5" style="38" customWidth="1"/>
    <col min="13" max="13" width="7.41796875" style="38" customWidth="1"/>
    <col min="14" max="14" width="2.26171875" style="38" customWidth="1"/>
    <col min="15" max="15" width="2" style="38" customWidth="1"/>
    <col min="16" max="16" width="88.15625" style="38" customWidth="1"/>
    <col min="17" max="16384" width="9.15625" style="38"/>
  </cols>
  <sheetData>
    <row r="1" spans="2:17" ht="15" customHeight="1" x14ac:dyDescent="0.55000000000000004">
      <c r="B1" s="132" t="str">
        <f>'1'!B1</f>
        <v>Body Fluid Alcohol Concentration and Volatiles Reporting Form</v>
      </c>
      <c r="C1" s="133"/>
      <c r="D1" s="133"/>
      <c r="E1" s="133"/>
      <c r="F1" s="133"/>
      <c r="G1" s="79"/>
      <c r="H1" s="79"/>
      <c r="I1" s="93" t="str">
        <f>'1'!I1</f>
        <v>Version 2</v>
      </c>
      <c r="J1" s="44" t="s">
        <v>40</v>
      </c>
      <c r="K1" s="44" t="s">
        <v>40</v>
      </c>
      <c r="L1" s="44"/>
    </row>
    <row r="2" spans="2:17" ht="15" customHeight="1" x14ac:dyDescent="0.55000000000000004">
      <c r="B2" s="80" t="str">
        <f>'1'!B2</f>
        <v>NCSCL - Toxicology Section</v>
      </c>
      <c r="C2" s="11"/>
      <c r="D2" s="11"/>
      <c r="E2" s="11"/>
      <c r="F2" s="11"/>
      <c r="G2" s="11"/>
      <c r="H2" s="11"/>
      <c r="I2" s="94" t="str">
        <f>'1'!I2</f>
        <v>Effective Date: 11/14/2019</v>
      </c>
      <c r="J2" s="44"/>
      <c r="K2" s="44"/>
      <c r="L2" s="44"/>
      <c r="N2" s="100"/>
    </row>
    <row r="3" spans="2:17" ht="15" customHeight="1" x14ac:dyDescent="0.55000000000000004">
      <c r="D3" s="41"/>
      <c r="O3" s="95" t="s">
        <v>88</v>
      </c>
    </row>
    <row r="4" spans="2:17" ht="15" customHeight="1" x14ac:dyDescent="0.55000000000000004">
      <c r="B4" s="124" t="s">
        <v>37</v>
      </c>
      <c r="C4" s="124" t="s">
        <v>38</v>
      </c>
      <c r="E4" s="138" t="s">
        <v>94</v>
      </c>
      <c r="F4" s="138"/>
      <c r="H4" s="118" t="s">
        <v>44</v>
      </c>
      <c r="J4" s="92"/>
      <c r="O4" s="95"/>
      <c r="P4" s="110" t="s">
        <v>113</v>
      </c>
    </row>
    <row r="5" spans="2:17" ht="15" customHeight="1" x14ac:dyDescent="0.55000000000000004">
      <c r="B5" s="120" t="str">
        <f>IF('Sample list'!B50="","",'Sample list'!B50)</f>
        <v/>
      </c>
      <c r="C5" s="120" t="str">
        <f>IF('Sample list'!C50="","",'Sample list'!C50)</f>
        <v/>
      </c>
      <c r="E5" s="136" t="str">
        <f>IF('1'!E5="","",'1'!E5)</f>
        <v/>
      </c>
      <c r="F5" s="137"/>
      <c r="H5" s="83" t="str">
        <f>IF('1'!H5="","",'1'!H5)</f>
        <v/>
      </c>
      <c r="O5" s="38" t="s">
        <v>88</v>
      </c>
      <c r="P5" s="37" t="str">
        <f>B41</f>
        <v/>
      </c>
    </row>
    <row r="6" spans="2:17" ht="15" customHeight="1" x14ac:dyDescent="0.55000000000000004"/>
    <row r="7" spans="2:17" ht="15" customHeight="1" thickBot="1" x14ac:dyDescent="0.6">
      <c r="N7" s="135" t="s">
        <v>96</v>
      </c>
      <c r="O7" s="135"/>
      <c r="P7" s="135"/>
    </row>
    <row r="8" spans="2:17" ht="15" customHeight="1" x14ac:dyDescent="0.55000000000000004">
      <c r="B8" s="71" t="s">
        <v>92</v>
      </c>
      <c r="C8" s="81" t="s">
        <v>71</v>
      </c>
      <c r="F8" s="141" t="s">
        <v>86</v>
      </c>
      <c r="G8" s="139" t="str">
        <f>CONCATENATE("The measured ",C9," values are:")</f>
        <v>The measured ethanol values are:</v>
      </c>
      <c r="H8" s="140"/>
      <c r="I8" s="140"/>
      <c r="M8" s="64"/>
      <c r="N8" s="134" t="s">
        <v>97</v>
      </c>
      <c r="O8" s="134"/>
      <c r="P8" s="134"/>
      <c r="Q8" s="40"/>
    </row>
    <row r="9" spans="2:17" ht="15" customHeight="1" x14ac:dyDescent="0.55000000000000004">
      <c r="B9" s="72" t="s">
        <v>93</v>
      </c>
      <c r="C9" s="82" t="s">
        <v>5</v>
      </c>
      <c r="F9" s="141"/>
      <c r="G9" s="142" t="str">
        <f>IF(C11="","",IF(C11=0,"0.0000  g/dl",CONCATENATE(TEXT(C11,"0.0000"),"  g/dl",IF(AND(SUM(J$11:J$14)=0,D67&gt;$D$76),CONCATENATE("  (&gt;",$D$76*100,"% deviation from the average)"),""),IF(C11*10000-INT(C11*10000)&gt;0.0001,"    (THIS VALUE CONTAINS MORE DECIMAL PLACES THAN DISPLAYED)",""))))</f>
        <v/>
      </c>
      <c r="H9" s="143"/>
      <c r="I9" s="143"/>
      <c r="M9" s="64"/>
      <c r="N9" s="105"/>
      <c r="O9" s="89"/>
      <c r="P9" s="106"/>
      <c r="Q9" s="40"/>
    </row>
    <row r="10" spans="2:17" ht="15" customHeight="1" x14ac:dyDescent="0.55000000000000004">
      <c r="B10" s="72"/>
      <c r="C10" s="73"/>
      <c r="D10" s="69"/>
      <c r="F10" s="141"/>
      <c r="G10" s="142" t="str">
        <f>IF(C12="","",IF(C12=0,"0.0000  g/dl",CONCATENATE(TEXT(C12,"0.0000"),"  g/dl",IF(AND(SUM(J$11:J$14)=0,D68&gt;$D$76),CONCATENATE("  (&gt;",$D$76*100,"% deviation from the average)"),""),IF(C12*10000-INT(C12*10000)&gt;0.0001,"    (THIS VALUE CONTAINS MORE DECIMAL PLACES THAN DISPLAYED)",""))))</f>
        <v/>
      </c>
      <c r="H10" s="143"/>
      <c r="I10" s="143"/>
      <c r="J10" s="38" t="s">
        <v>39</v>
      </c>
      <c r="K10" s="43" t="s">
        <v>75</v>
      </c>
      <c r="L10" s="43"/>
      <c r="M10" s="64"/>
      <c r="N10" s="7"/>
      <c r="O10" s="89" t="str">
        <f>"Item "&amp;C5&amp;":"</f>
        <v>Item :</v>
      </c>
      <c r="P10" s="89"/>
      <c r="Q10" s="40"/>
    </row>
    <row r="11" spans="2:17" ht="15" customHeight="1" x14ac:dyDescent="0.55000000000000004">
      <c r="B11" s="74" t="s">
        <v>74</v>
      </c>
      <c r="C11" s="84"/>
      <c r="D11" s="2" t="str">
        <f>IF(LEN(C11)&gt;6,"re-enter",IF(C11&gt;0.5,"HI cal",""))</f>
        <v/>
      </c>
      <c r="F11" s="141"/>
      <c r="G11" s="142" t="str">
        <f>IF(C13="","",IF(C13=0,"0.0000  g/dl",CONCATENATE(TEXT(C13,"0.0000"),"  g/dl",IF(AND(SUM(J$11:J$14)=0,D69&gt;$D$76),CONCATENATE("  (&gt;",$D$76*100,"% deviation from the average)"),""),IF(C13*10000-INT(C13*10000)&gt;0.0001,"    (THIS VALUE CONTAINS MORE DECIMAL PLACES THAN DISPLAYED)",""))))</f>
        <v/>
      </c>
      <c r="H11" s="143"/>
      <c r="I11" s="143"/>
      <c r="J11" s="54">
        <f>IF(C11="",0,IF(C11&lt;0.01,1,0))</f>
        <v>0</v>
      </c>
      <c r="K11" s="43">
        <f>IF(C11&lt;&gt;"",1,0)</f>
        <v>0</v>
      </c>
      <c r="L11" s="43"/>
      <c r="M11" s="64"/>
      <c r="N11" s="88"/>
      <c r="O11" s="91"/>
      <c r="P11" s="151" t="str">
        <f>CONCATENATE(IF(B90="","",B90&amp;CHAR(10)&amp;CHAR(10)),IF(B23="","","- "&amp;B23))</f>
        <v/>
      </c>
      <c r="Q11" s="40"/>
    </row>
    <row r="12" spans="2:17" ht="15" customHeight="1" x14ac:dyDescent="0.55000000000000004">
      <c r="B12" s="72"/>
      <c r="C12" s="84"/>
      <c r="D12" s="2" t="str">
        <f>IF(LEN(C12)&gt;6,"re-enter",IF(C12&gt;0.5,"HI cal",""))</f>
        <v/>
      </c>
      <c r="F12" s="141"/>
      <c r="G12" s="142" t="str">
        <f>IF(C14="","",IF(C14=0,"0.0000  g/dl",CONCATENATE(TEXT(C14,"0.0000"),"  g/dl",IF(AND(SUM(J$11:J$14)=0,D70&gt;$D$76),CONCATENATE("  (&gt;",$D$76*100,"% deviation from the average)"),""),IF(C14*10000-INT(C14*10000)&gt;0.0001,"    (THIS VALUE CONTAINS MORE DECIMAL PLACES THAN DISPLAYED)",""))))</f>
        <v/>
      </c>
      <c r="H12" s="143"/>
      <c r="I12" s="143"/>
      <c r="J12" s="54">
        <f>IF(C12="",0,IF(C12&lt;0.01,1,0))</f>
        <v>0</v>
      </c>
      <c r="K12" s="43">
        <f>IF(C12&lt;&gt;"",1,0)</f>
        <v>0</v>
      </c>
      <c r="L12" s="43"/>
      <c r="M12" s="64"/>
      <c r="N12" s="88"/>
      <c r="O12" s="88"/>
      <c r="P12" s="151"/>
      <c r="Q12" s="40"/>
    </row>
    <row r="13" spans="2:17" ht="15" customHeight="1" x14ac:dyDescent="0.55000000000000004">
      <c r="B13" s="72"/>
      <c r="C13" s="84"/>
      <c r="D13" s="2" t="str">
        <f>IF(LEN(C13)&gt;6,"re-enter",IF(C13&gt;0.5,"HI cal",""))</f>
        <v/>
      </c>
      <c r="F13" s="141"/>
      <c r="G13" s="139" t="str">
        <f>IF(MIN(C11:C14)&lt;0.01,"",CONCATENATE("The average of the four values is  ",TEXT(D72,"0.000000")," g/dl."))</f>
        <v/>
      </c>
      <c r="H13" s="140"/>
      <c r="I13" s="140"/>
      <c r="J13" s="54">
        <f>IF(C13="",0,IF(C13&lt;0.01,1,0))</f>
        <v>0</v>
      </c>
      <c r="K13" s="43">
        <f>IF(C13&lt;&gt;"",1,0)</f>
        <v>0</v>
      </c>
      <c r="L13" s="43"/>
      <c r="M13" s="64"/>
      <c r="N13" s="88"/>
      <c r="O13" s="88"/>
      <c r="P13" s="151"/>
      <c r="Q13" s="40"/>
    </row>
    <row r="14" spans="2:17" ht="15" customHeight="1" thickBot="1" x14ac:dyDescent="0.6">
      <c r="B14" s="75"/>
      <c r="C14" s="85"/>
      <c r="D14" s="2" t="str">
        <f>IF(LEN(C14)&gt;6,"re-enter",IF(C14&gt;0.5,"HI cal",""))</f>
        <v/>
      </c>
      <c r="F14" s="141"/>
      <c r="G14" s="144" t="str">
        <f>IF(MIN(C11:C14)&lt;0.01,"",CONCATENATE("The ",D76*100,"% uncertainty is +/- ", TEXT(D77,"0.0000000"), " g/dl, at a 99.73 % level of confidence (k=3)."))</f>
        <v/>
      </c>
      <c r="H14" s="145"/>
      <c r="I14" s="145"/>
      <c r="J14" s="54">
        <f>IF(C14="",0,IF(C14&lt;0.01,1,0))</f>
        <v>0</v>
      </c>
      <c r="K14" s="43">
        <f>IF(C14&lt;&gt;"",1,0)</f>
        <v>0</v>
      </c>
      <c r="L14" s="43"/>
      <c r="M14" s="64"/>
      <c r="N14" s="88"/>
      <c r="O14" s="88"/>
      <c r="P14" s="151"/>
      <c r="Q14" s="40"/>
    </row>
    <row r="15" spans="2:17" x14ac:dyDescent="0.55000000000000004">
      <c r="B15" s="117"/>
      <c r="F15" s="141"/>
      <c r="G15" s="146" t="str">
        <f>IF(OR(MIN(C11:C14)&lt;0.01,SUM(K11:K14)&lt;&gt;4),"",IF(AND(MAX(D67:D70)&gt;D76,M30=""),"",IF(AND(MAX(D67:D70)&gt;D76,M30&lt;&gt;""),"The lowest value was used for reporting.",CONCATENATE("The ",IF(C8="serum","serum converted, ",""),"truncated average for reporting is ",IF(C8="serum",TEXT(F74,"0.00"),TEXT(D74,"0.00")),"  g/dl."))))</f>
        <v/>
      </c>
      <c r="H15" s="147"/>
      <c r="I15" s="147"/>
      <c r="J15" s="54"/>
      <c r="M15" s="64"/>
      <c r="N15" s="88"/>
      <c r="O15" s="91"/>
      <c r="P15" s="151"/>
      <c r="Q15" s="40"/>
    </row>
    <row r="16" spans="2:17" x14ac:dyDescent="0.55000000000000004">
      <c r="B16" s="117"/>
      <c r="C16" s="70" t="str">
        <f>IF(AND(C9&lt;&gt;"acetone",C17="x",SUM(K11:K14)&gt;0,SUM(J11:J14)=0),"'No alcohol' selected below conflicts with entered results!","")</f>
        <v/>
      </c>
      <c r="F16" s="141"/>
      <c r="G16" s="144" t="str">
        <f>IF(C8="serum",CONCATENATE("The serum to whole blood conversion calculation is:  ",TEXT(D72,"0.000000")," g/dl / 1.18 = ",TEXT(F72,"0.000000")," g/dl."),"")</f>
        <v/>
      </c>
      <c r="H16" s="145"/>
      <c r="I16" s="145"/>
      <c r="J16" s="54"/>
      <c r="M16" s="64"/>
      <c r="N16" s="88"/>
      <c r="O16" s="7"/>
      <c r="P16" s="151"/>
      <c r="Q16" s="40"/>
    </row>
    <row r="17" spans="2:17" x14ac:dyDescent="0.55000000000000004">
      <c r="B17" s="68" t="s">
        <v>42</v>
      </c>
      <c r="C17" s="86"/>
      <c r="D17" s="60" t="s">
        <v>43</v>
      </c>
      <c r="F17" s="98"/>
      <c r="M17" s="64"/>
      <c r="N17" s="7"/>
      <c r="O17" s="7"/>
      <c r="P17" s="151"/>
      <c r="Q17" s="40"/>
    </row>
    <row r="18" spans="2:17" x14ac:dyDescent="0.55000000000000004">
      <c r="M18" s="64"/>
      <c r="N18" s="7"/>
      <c r="O18" s="123"/>
      <c r="P18" s="151"/>
      <c r="Q18" s="40"/>
    </row>
    <row r="19" spans="2:17" x14ac:dyDescent="0.55000000000000004">
      <c r="B19" s="59" t="s">
        <v>85</v>
      </c>
      <c r="C19" s="38" t="str">
        <f>IFERROR(IF(B20="","",IF(VLOOKUP(B20,othervolid,1)=B20,"","+")),"+")</f>
        <v/>
      </c>
      <c r="E19" s="148" t="s">
        <v>82</v>
      </c>
      <c r="F19" s="148"/>
      <c r="G19" s="148"/>
      <c r="H19" s="148"/>
      <c r="I19" s="38" t="str">
        <f>IFERROR(IF(E20="","",IF(VLOOKUP(E20,othervolid,1)=E20,"","+")),"+")</f>
        <v/>
      </c>
      <c r="M19" s="64"/>
      <c r="N19" s="7"/>
      <c r="O19" s="7"/>
      <c r="P19" s="151"/>
      <c r="Q19" s="40"/>
    </row>
    <row r="20" spans="2:17" ht="15" customHeight="1" x14ac:dyDescent="0.55000000000000004">
      <c r="B20" s="158"/>
      <c r="C20" s="158"/>
      <c r="E20" s="171"/>
      <c r="F20" s="172"/>
      <c r="G20" s="172"/>
      <c r="H20" s="173"/>
      <c r="M20" s="64"/>
      <c r="N20" s="88"/>
      <c r="O20" s="7"/>
      <c r="P20" s="151"/>
      <c r="Q20" s="40"/>
    </row>
    <row r="21" spans="2:17" x14ac:dyDescent="0.55000000000000004">
      <c r="D21" s="99" t="str">
        <f>IF(AND(B20=E20,B20&lt;&gt;""),"The two entries above conflict with eachother!","")</f>
        <v/>
      </c>
      <c r="M21" s="64"/>
      <c r="N21" s="88"/>
      <c r="O21" s="7"/>
      <c r="P21" s="151"/>
      <c r="Q21" s="40"/>
    </row>
    <row r="22" spans="2:17" ht="15" customHeight="1" x14ac:dyDescent="0.55000000000000004">
      <c r="B22" s="38" t="s">
        <v>101</v>
      </c>
      <c r="E22" s="38" t="str">
        <f>IFERROR(IF(B23="","",IF(VLOOKUP(B23,statements_alpha,1)=B23,"","+")),"+")</f>
        <v/>
      </c>
      <c r="F22" s="39"/>
      <c r="G22" s="58"/>
      <c r="H22" s="58"/>
      <c r="I22" s="58"/>
      <c r="M22" s="64"/>
      <c r="N22" s="7"/>
      <c r="O22" s="7"/>
      <c r="P22" s="151"/>
      <c r="Q22" s="40"/>
    </row>
    <row r="23" spans="2:17" ht="15" customHeight="1" x14ac:dyDescent="0.55000000000000004">
      <c r="B23" s="152"/>
      <c r="C23" s="153"/>
      <c r="D23" s="153"/>
      <c r="E23" s="153"/>
      <c r="F23" s="153"/>
      <c r="G23" s="153"/>
      <c r="H23" s="153"/>
      <c r="I23" s="154"/>
      <c r="M23" s="64"/>
      <c r="N23" s="149" t="s">
        <v>98</v>
      </c>
      <c r="O23" s="134"/>
      <c r="P23" s="150"/>
      <c r="Q23" s="40"/>
    </row>
    <row r="24" spans="2:17" x14ac:dyDescent="0.55000000000000004">
      <c r="B24" s="155"/>
      <c r="C24" s="156"/>
      <c r="D24" s="156"/>
      <c r="E24" s="156"/>
      <c r="F24" s="156"/>
      <c r="G24" s="156"/>
      <c r="H24" s="156"/>
      <c r="I24" s="157"/>
      <c r="M24" s="64"/>
      <c r="N24" s="107"/>
      <c r="O24" s="108"/>
      <c r="P24" s="109"/>
      <c r="Q24" s="40"/>
    </row>
    <row r="25" spans="2:17" x14ac:dyDescent="0.55000000000000004">
      <c r="F25" s="7"/>
      <c r="G25" s="58"/>
      <c r="H25" s="58"/>
      <c r="I25" s="58"/>
      <c r="M25" s="64"/>
      <c r="N25" s="7"/>
      <c r="O25" s="177" t="str">
        <f>IF(B27="","",RIGHT(B27,LEN(B27)-48))</f>
        <v/>
      </c>
      <c r="P25" s="177"/>
      <c r="Q25" s="40"/>
    </row>
    <row r="26" spans="2:17" ht="15" customHeight="1" x14ac:dyDescent="0.55000000000000004">
      <c r="B26" s="111" t="s">
        <v>102</v>
      </c>
      <c r="C26" s="38" t="str">
        <f>IFERROR(IF(B27="","",IF(VLOOKUP(B27,dispositions_alpha,1)=B27,"","+")),"+")</f>
        <v/>
      </c>
      <c r="M26" s="64"/>
      <c r="N26" s="7"/>
      <c r="O26" s="177"/>
      <c r="P26" s="177"/>
      <c r="Q26" s="40"/>
    </row>
    <row r="27" spans="2:17" x14ac:dyDescent="0.55000000000000004">
      <c r="B27" s="168"/>
      <c r="C27" s="169"/>
      <c r="D27" s="169"/>
      <c r="E27" s="169"/>
      <c r="F27" s="169"/>
      <c r="G27" s="169"/>
      <c r="H27" s="169"/>
      <c r="I27" s="170"/>
      <c r="M27" s="64"/>
      <c r="N27" s="7"/>
      <c r="O27" s="7"/>
      <c r="P27" s="7"/>
      <c r="Q27" s="40"/>
    </row>
    <row r="28" spans="2:17" x14ac:dyDescent="0.55000000000000004">
      <c r="M28" s="64"/>
      <c r="N28" s="176" t="s">
        <v>99</v>
      </c>
      <c r="O28" s="176"/>
      <c r="P28" s="176"/>
      <c r="Q28" s="40"/>
    </row>
    <row r="29" spans="2:17" ht="15" customHeight="1" x14ac:dyDescent="0.55000000000000004">
      <c r="B29" s="42" t="s">
        <v>28</v>
      </c>
      <c r="C29" s="102"/>
      <c r="D29" s="102"/>
      <c r="E29" s="102"/>
      <c r="F29" s="102"/>
      <c r="G29" s="102"/>
      <c r="H29" s="102"/>
      <c r="I29" s="102"/>
      <c r="N29" s="79"/>
      <c r="O29" s="79"/>
      <c r="P29" s="79"/>
    </row>
    <row r="30" spans="2:17" x14ac:dyDescent="0.55000000000000004">
      <c r="B30" s="179"/>
      <c r="C30" s="180"/>
      <c r="D30" s="180"/>
      <c r="E30" s="180"/>
      <c r="F30" s="180"/>
      <c r="G30" s="180"/>
      <c r="H30" s="180"/>
      <c r="I30" s="181"/>
      <c r="M30" s="130"/>
      <c r="N30" s="178" t="str">
        <f>IF(AND(MAX(D67:D70)&gt;D76,SUM(K11:K14)=4),"&lt;- If this is a second set of values for the case, and both sets have an unacceptable deviation from the mean, enter the lowest value in the cell to the left (gm/dL).","")</f>
        <v/>
      </c>
      <c r="O30" s="178"/>
      <c r="P30" s="178"/>
    </row>
    <row r="31" spans="2:17" ht="15" customHeight="1" x14ac:dyDescent="0.55000000000000004">
      <c r="B31" s="182"/>
      <c r="C31" s="183"/>
      <c r="D31" s="183"/>
      <c r="E31" s="183"/>
      <c r="F31" s="183"/>
      <c r="G31" s="183"/>
      <c r="H31" s="183"/>
      <c r="I31" s="184"/>
      <c r="N31" s="178"/>
      <c r="O31" s="178"/>
      <c r="P31" s="178"/>
    </row>
    <row r="32" spans="2:17" x14ac:dyDescent="0.55000000000000004">
      <c r="B32" s="182"/>
      <c r="C32" s="183"/>
      <c r="D32" s="183"/>
      <c r="E32" s="183"/>
      <c r="F32" s="183"/>
      <c r="G32" s="183"/>
      <c r="H32" s="183"/>
      <c r="I32" s="184"/>
      <c r="M32" s="5"/>
    </row>
    <row r="33" spans="2:9" x14ac:dyDescent="0.55000000000000004">
      <c r="B33" s="182"/>
      <c r="C33" s="183"/>
      <c r="D33" s="183"/>
      <c r="E33" s="183"/>
      <c r="F33" s="183"/>
      <c r="G33" s="183"/>
      <c r="H33" s="183"/>
      <c r="I33" s="184"/>
    </row>
    <row r="34" spans="2:9" x14ac:dyDescent="0.55000000000000004">
      <c r="B34" s="182"/>
      <c r="C34" s="183"/>
      <c r="D34" s="183"/>
      <c r="E34" s="183"/>
      <c r="F34" s="183"/>
      <c r="G34" s="183"/>
      <c r="H34" s="183"/>
      <c r="I34" s="184"/>
    </row>
    <row r="35" spans="2:9" x14ac:dyDescent="0.55000000000000004">
      <c r="B35" s="182"/>
      <c r="C35" s="183"/>
      <c r="D35" s="183"/>
      <c r="E35" s="183"/>
      <c r="F35" s="183"/>
      <c r="G35" s="183"/>
      <c r="H35" s="183"/>
      <c r="I35" s="184"/>
    </row>
    <row r="36" spans="2:9" x14ac:dyDescent="0.55000000000000004">
      <c r="B36" s="182"/>
      <c r="C36" s="183"/>
      <c r="D36" s="183"/>
      <c r="E36" s="183"/>
      <c r="F36" s="183"/>
      <c r="G36" s="183"/>
      <c r="H36" s="183"/>
      <c r="I36" s="184"/>
    </row>
    <row r="37" spans="2:9" x14ac:dyDescent="0.55000000000000004">
      <c r="B37" s="182"/>
      <c r="C37" s="183"/>
      <c r="D37" s="183"/>
      <c r="E37" s="183"/>
      <c r="F37" s="183"/>
      <c r="G37" s="183"/>
      <c r="H37" s="183"/>
      <c r="I37" s="184"/>
    </row>
    <row r="38" spans="2:9" x14ac:dyDescent="0.55000000000000004">
      <c r="B38" s="185"/>
      <c r="C38" s="186"/>
      <c r="D38" s="186"/>
      <c r="E38" s="186"/>
      <c r="F38" s="186"/>
      <c r="G38" s="186"/>
      <c r="H38" s="186"/>
      <c r="I38" s="187"/>
    </row>
    <row r="40" spans="2:9" x14ac:dyDescent="0.55000000000000004">
      <c r="B40" s="7" t="s">
        <v>103</v>
      </c>
    </row>
    <row r="41" spans="2:9" ht="15" customHeight="1" x14ac:dyDescent="0.55000000000000004">
      <c r="B41" s="159" t="str">
        <f>CONCATENATE(IF(B90="","",B90&amp;CHAR(10)&amp;CHAR(10)),IF(B23="","","- "&amp;B23&amp;CHAR(10)&amp;CHAR(10)))</f>
        <v/>
      </c>
      <c r="C41" s="160"/>
      <c r="D41" s="160"/>
      <c r="E41" s="160"/>
      <c r="F41" s="160"/>
      <c r="G41" s="160"/>
      <c r="H41" s="160"/>
      <c r="I41" s="161"/>
    </row>
    <row r="42" spans="2:9" x14ac:dyDescent="0.55000000000000004">
      <c r="B42" s="162"/>
      <c r="C42" s="163"/>
      <c r="D42" s="163"/>
      <c r="E42" s="163"/>
      <c r="F42" s="163"/>
      <c r="G42" s="163"/>
      <c r="H42" s="163"/>
      <c r="I42" s="164"/>
    </row>
    <row r="43" spans="2:9" x14ac:dyDescent="0.55000000000000004">
      <c r="B43" s="162"/>
      <c r="C43" s="163"/>
      <c r="D43" s="163"/>
      <c r="E43" s="163"/>
      <c r="F43" s="163"/>
      <c r="G43" s="163"/>
      <c r="H43" s="163"/>
      <c r="I43" s="164"/>
    </row>
    <row r="44" spans="2:9" x14ac:dyDescent="0.55000000000000004">
      <c r="B44" s="162"/>
      <c r="C44" s="163"/>
      <c r="D44" s="163"/>
      <c r="E44" s="163"/>
      <c r="F44" s="163"/>
      <c r="G44" s="163"/>
      <c r="H44" s="163"/>
      <c r="I44" s="164"/>
    </row>
    <row r="45" spans="2:9" x14ac:dyDescent="0.55000000000000004">
      <c r="B45" s="162"/>
      <c r="C45" s="163"/>
      <c r="D45" s="163"/>
      <c r="E45" s="163"/>
      <c r="F45" s="163"/>
      <c r="G45" s="163"/>
      <c r="H45" s="163"/>
      <c r="I45" s="164"/>
    </row>
    <row r="46" spans="2:9" x14ac:dyDescent="0.55000000000000004">
      <c r="B46" s="162"/>
      <c r="C46" s="163"/>
      <c r="D46" s="163"/>
      <c r="E46" s="163"/>
      <c r="F46" s="163"/>
      <c r="G46" s="163"/>
      <c r="H46" s="163"/>
      <c r="I46" s="164"/>
    </row>
    <row r="47" spans="2:9" x14ac:dyDescent="0.55000000000000004">
      <c r="B47" s="162"/>
      <c r="C47" s="163"/>
      <c r="D47" s="163"/>
      <c r="E47" s="163"/>
      <c r="F47" s="163"/>
      <c r="G47" s="163"/>
      <c r="H47" s="163"/>
      <c r="I47" s="164"/>
    </row>
    <row r="48" spans="2:9" x14ac:dyDescent="0.55000000000000004">
      <c r="B48" s="162"/>
      <c r="C48" s="163"/>
      <c r="D48" s="163"/>
      <c r="E48" s="163"/>
      <c r="F48" s="163"/>
      <c r="G48" s="163"/>
      <c r="H48" s="163"/>
      <c r="I48" s="164"/>
    </row>
    <row r="49" spans="2:12" x14ac:dyDescent="0.55000000000000004">
      <c r="B49" s="162"/>
      <c r="C49" s="163"/>
      <c r="D49" s="163"/>
      <c r="E49" s="163"/>
      <c r="F49" s="163"/>
      <c r="G49" s="163"/>
      <c r="H49" s="163"/>
      <c r="I49" s="164"/>
    </row>
    <row r="50" spans="2:12" x14ac:dyDescent="0.55000000000000004">
      <c r="B50" s="162"/>
      <c r="C50" s="163"/>
      <c r="D50" s="163"/>
      <c r="E50" s="163"/>
      <c r="F50" s="163"/>
      <c r="G50" s="163"/>
      <c r="H50" s="163"/>
      <c r="I50" s="164"/>
    </row>
    <row r="51" spans="2:12" x14ac:dyDescent="0.55000000000000004">
      <c r="B51" s="162"/>
      <c r="C51" s="163"/>
      <c r="D51" s="163"/>
      <c r="E51" s="163"/>
      <c r="F51" s="163"/>
      <c r="G51" s="163"/>
      <c r="H51" s="163"/>
      <c r="I51" s="164"/>
    </row>
    <row r="52" spans="2:12" x14ac:dyDescent="0.55000000000000004">
      <c r="B52" s="162"/>
      <c r="C52" s="163"/>
      <c r="D52" s="163"/>
      <c r="E52" s="163"/>
      <c r="F52" s="163"/>
      <c r="G52" s="163"/>
      <c r="H52" s="163"/>
      <c r="I52" s="164"/>
    </row>
    <row r="53" spans="2:12" x14ac:dyDescent="0.55000000000000004">
      <c r="B53" s="162"/>
      <c r="C53" s="163"/>
      <c r="D53" s="163"/>
      <c r="E53" s="163"/>
      <c r="F53" s="163"/>
      <c r="G53" s="163"/>
      <c r="H53" s="163"/>
      <c r="I53" s="164"/>
    </row>
    <row r="54" spans="2:12" x14ac:dyDescent="0.55000000000000004">
      <c r="B54" s="162"/>
      <c r="C54" s="163"/>
      <c r="D54" s="163"/>
      <c r="E54" s="163"/>
      <c r="F54" s="163"/>
      <c r="G54" s="163"/>
      <c r="H54" s="163"/>
      <c r="I54" s="164"/>
    </row>
    <row r="55" spans="2:12" x14ac:dyDescent="0.55000000000000004">
      <c r="B55" s="165"/>
      <c r="C55" s="166"/>
      <c r="D55" s="166"/>
      <c r="E55" s="166"/>
      <c r="F55" s="166"/>
      <c r="G55" s="166"/>
      <c r="H55" s="166"/>
      <c r="I55" s="167"/>
    </row>
    <row r="56" spans="2:12" x14ac:dyDescent="0.55000000000000004">
      <c r="B56" s="103"/>
      <c r="C56" s="103"/>
      <c r="D56" s="103"/>
      <c r="E56" s="103"/>
      <c r="F56" s="103"/>
      <c r="G56" s="103"/>
      <c r="H56" s="103"/>
      <c r="I56" s="103"/>
    </row>
    <row r="57" spans="2:12" x14ac:dyDescent="0.55000000000000004">
      <c r="B57" s="104" t="s">
        <v>112</v>
      </c>
      <c r="C57" s="103"/>
      <c r="D57" s="103"/>
      <c r="E57" s="103"/>
      <c r="F57" s="103"/>
      <c r="G57" s="103"/>
      <c r="H57" s="103"/>
      <c r="I57" s="103"/>
    </row>
    <row r="59" spans="2:12" x14ac:dyDescent="0.55000000000000004">
      <c r="B59" s="42" t="str">
        <f>'1'!B59</f>
        <v>Form template approved by Toxicology Technical Leader Wayne Lewallen on 11/14/2019.</v>
      </c>
    </row>
    <row r="60" spans="2:12" x14ac:dyDescent="0.55000000000000004">
      <c r="B60" s="42"/>
    </row>
    <row r="61" spans="2:12" x14ac:dyDescent="0.55000000000000004">
      <c r="B61" s="42"/>
      <c r="L61" s="119"/>
    </row>
    <row r="62" spans="2:12" x14ac:dyDescent="0.55000000000000004">
      <c r="B62" s="42"/>
      <c r="I62" s="8"/>
      <c r="L62" s="119" t="s">
        <v>118</v>
      </c>
    </row>
    <row r="63" spans="2:12" x14ac:dyDescent="0.55000000000000004">
      <c r="I63" s="131"/>
    </row>
    <row r="64" spans="2:12" x14ac:dyDescent="0.55000000000000004">
      <c r="I64" s="7"/>
    </row>
    <row r="65" spans="1:7" hidden="1" x14ac:dyDescent="0.55000000000000004">
      <c r="B65" s="44" t="s">
        <v>29</v>
      </c>
    </row>
    <row r="66" spans="1:7" hidden="1" x14ac:dyDescent="0.55000000000000004">
      <c r="B66" s="21" t="s">
        <v>41</v>
      </c>
      <c r="C66" s="46" t="s">
        <v>3</v>
      </c>
      <c r="D66" s="45"/>
    </row>
    <row r="67" spans="1:7" hidden="1" x14ac:dyDescent="0.55000000000000004">
      <c r="B67" s="47">
        <f>C11</f>
        <v>0</v>
      </c>
      <c r="C67" s="9" t="e">
        <f>ABS(C11-D$72)</f>
        <v>#DIV/0!</v>
      </c>
      <c r="D67" s="16" t="str">
        <f>IFERROR(C67/$D$72,"")</f>
        <v/>
      </c>
    </row>
    <row r="68" spans="1:7" hidden="1" x14ac:dyDescent="0.55000000000000004">
      <c r="B68" s="47">
        <f>C12</f>
        <v>0</v>
      </c>
      <c r="C68" s="10" t="e">
        <f>ABS(C12-D$72)</f>
        <v>#DIV/0!</v>
      </c>
      <c r="D68" s="16" t="str">
        <f t="shared" ref="D68:D70" si="0">IFERROR(C68/$D$72,"")</f>
        <v/>
      </c>
    </row>
    <row r="69" spans="1:7" hidden="1" x14ac:dyDescent="0.55000000000000004">
      <c r="B69" s="47">
        <f>C13</f>
        <v>0</v>
      </c>
      <c r="C69" s="10" t="e">
        <f>ABS(C13-D$72)</f>
        <v>#DIV/0!</v>
      </c>
      <c r="D69" s="16" t="str">
        <f t="shared" si="0"/>
        <v/>
      </c>
    </row>
    <row r="70" spans="1:7" hidden="1" x14ac:dyDescent="0.55000000000000004">
      <c r="B70" s="47">
        <f>C14</f>
        <v>0</v>
      </c>
      <c r="C70" s="10" t="e">
        <f>ABS(C14-D$72)</f>
        <v>#DIV/0!</v>
      </c>
      <c r="D70" s="16" t="str">
        <f t="shared" si="0"/>
        <v/>
      </c>
    </row>
    <row r="71" spans="1:7" hidden="1" x14ac:dyDescent="0.55000000000000004">
      <c r="F71" s="38" t="s">
        <v>77</v>
      </c>
    </row>
    <row r="72" spans="1:7" hidden="1" x14ac:dyDescent="0.55000000000000004">
      <c r="C72" s="38" t="s">
        <v>0</v>
      </c>
      <c r="D72" s="6" t="e">
        <f>AVERAGE(C11:C14)</f>
        <v>#DIV/0!</v>
      </c>
      <c r="E72" s="38" t="s">
        <v>10</v>
      </c>
      <c r="F72" s="37" t="e">
        <f>D72/1.18</f>
        <v>#DIV/0!</v>
      </c>
      <c r="G72" s="38" t="s">
        <v>10</v>
      </c>
    </row>
    <row r="73" spans="1:7" hidden="1" x14ac:dyDescent="0.55000000000000004">
      <c r="C73" s="55" t="s">
        <v>4</v>
      </c>
      <c r="D73" s="3" t="e">
        <f>TEXT(INT(D72*100)/100,"0.00")</f>
        <v>#DIV/0!</v>
      </c>
      <c r="E73" s="38" t="s">
        <v>10</v>
      </c>
      <c r="F73" s="3" t="e">
        <f>TEXT(INT(F72*100)/100,"0.00")</f>
        <v>#DIV/0!</v>
      </c>
      <c r="G73" s="38" t="s">
        <v>10</v>
      </c>
    </row>
    <row r="74" spans="1:7" hidden="1" x14ac:dyDescent="0.55000000000000004">
      <c r="C74" s="8" t="s">
        <v>1</v>
      </c>
      <c r="D74" s="4" t="str">
        <f>IF(MIN(C11:C14)&lt;0.01,"0.00",D73)</f>
        <v>0.00</v>
      </c>
      <c r="E74" s="38" t="s">
        <v>10</v>
      </c>
      <c r="F74" s="4" t="str">
        <f>IF(MIN(C11:C14)&lt;0.01,"0.00",F73)</f>
        <v>0.00</v>
      </c>
      <c r="G74" s="38" t="s">
        <v>10</v>
      </c>
    </row>
    <row r="75" spans="1:7" hidden="1" x14ac:dyDescent="0.55000000000000004"/>
    <row r="76" spans="1:7" hidden="1" x14ac:dyDescent="0.55000000000000004">
      <c r="C76" s="174" t="s">
        <v>2</v>
      </c>
      <c r="D76" s="56">
        <f>VLOOKUP(C9,Ranges!G9:H12,2)</f>
        <v>0.04</v>
      </c>
    </row>
    <row r="77" spans="1:7" hidden="1" x14ac:dyDescent="0.55000000000000004">
      <c r="B77" s="58"/>
      <c r="C77" s="175"/>
      <c r="D77" s="57" t="e">
        <f>D76*D72</f>
        <v>#DIV/0!</v>
      </c>
      <c r="F77" s="1"/>
    </row>
    <row r="78" spans="1:7" hidden="1" x14ac:dyDescent="0.55000000000000004">
      <c r="B78" s="58"/>
      <c r="C78" s="65"/>
      <c r="D78" s="66"/>
      <c r="F78" s="1"/>
    </row>
    <row r="79" spans="1:7" hidden="1" x14ac:dyDescent="0.55000000000000004">
      <c r="B79" s="11" t="s">
        <v>76</v>
      </c>
      <c r="C79" s="11"/>
    </row>
    <row r="80" spans="1:7" hidden="1" x14ac:dyDescent="0.55000000000000004">
      <c r="A80" s="64"/>
      <c r="B80" s="38" t="s">
        <v>78</v>
      </c>
      <c r="C80" s="63" t="str">
        <f>IF(OR(SUM(J11:J14)&gt;0,MAX(D67:D70)&gt;D76,C8="serum"),"",IF(D74="0.00","",CONCATENATE("The measured ",C8," acetone concentration is ",TEXT(TRUNC(D72,3),"0.000")," +/- ",IF(INT(D72*D76*10000)&lt;5,"0.001",TEXT(D72*D76,"0.000"))," grams per 100 milliliters, at a coverage probability of 99.7%.  ",CHAR(10),CHAR(10))))</f>
        <v/>
      </c>
    </row>
    <row r="81" spans="1:9" hidden="1" x14ac:dyDescent="0.55000000000000004">
      <c r="A81" s="64"/>
      <c r="B81" s="38" t="s">
        <v>79</v>
      </c>
      <c r="C81" s="63" t="str">
        <f>CONCATENATE("The ",C8," alcohol concentration is 0.00 grams of alcohol per 100 milliliters, as defined by NCGS 20-4.01 (1b).  ",IF(AND(B20="",E20="",C9&lt;&gt;"acetone"),C86,CHAR(10)&amp;CHAR(10)))</f>
        <v>The blood alcohol concentration is 0.00 grams of alcohol per 100 milliliters, as defined by NCGS 20-4.01 (1b).    (Analysis performed using HS-GC.)</v>
      </c>
    </row>
    <row r="82" spans="1:9" hidden="1" x14ac:dyDescent="0.55000000000000004">
      <c r="A82" s="64"/>
      <c r="B82" s="38" t="s">
        <v>80</v>
      </c>
      <c r="C82" s="63" t="str">
        <f>IFERROR(IF(AND(SUM(J11:J14)=0,MAX(D67:D70)&gt;D76),"",IF(C8="serum",CONCATENATE("The blood ",C9," concentration is ",TEXT(F74,"0.00")," grams of alcohol per 100 milliliters, as defined by NCGS 20-4.01 (1b).  The reported blood alcohol concentration is a calculated value resulting from a converted serum alcohol concentration.  The measured serum ",C9," concentration is ",TEXT(TRUNC(D72,3),"0.000")," +/- ",IF(INT(D72*D76*10000)&lt;5,"0.001",TEXT(D72*D76,"0.000"))," grams of alcohol per 100 milliliters, at a coverage probability of 99.7%.",IF(AND(B20="",E20=""),C86,CHAR(10)&amp;CHAR(10))),"")),"")</f>
        <v/>
      </c>
    </row>
    <row r="83" spans="1:9" hidden="1" x14ac:dyDescent="0.55000000000000004">
      <c r="A83" s="64"/>
      <c r="B83" s="38" t="s">
        <v>81</v>
      </c>
      <c r="C83" s="63" t="str">
        <f>IFERROR(IF(AND(SUM(J11:J14)=0,MAX(D67:D70)&gt;D76,SUM(K11:K14)=4,M30&lt;&gt;""),CONCATENATE("The ",C8," ",C9," concentration is ",TEXT(INT(M30*100)/100,"0.00")," grams of alcohol per 100 milliliters, as defined by NCGS 20-4.01 (1b)."),IF(AND(SUM(J11:J14)=0,MAX(D67:D70)&gt;D76),"",CONCATENATE("The ",C8," ",C9," concentration is ",TEXT(D74,"0.00")," grams of alcohol per 100 milliliters, as defined by NCGS 20-4.01 (1b).","  The measured ",C8," ",C9," concentration is ",TEXT(TRUNC(D72,3),"0.000")," +/- ",IF(INT(D72*D76*10000)&lt;5,"0.001",TEXT(D72*D76,"0.000"))," grams of alcohol per 100 milliliters, at a coverage probability of 99.7%.  ",IF(AND(B20="",E20=""),C86,CHAR(10)&amp;CHAR(10))))),"")</f>
        <v/>
      </c>
    </row>
    <row r="84" spans="1:9" hidden="1" x14ac:dyDescent="0.55000000000000004">
      <c r="A84" s="64"/>
      <c r="B84" s="38" t="s">
        <v>83</v>
      </c>
      <c r="C84" s="63" t="str">
        <f>CONCATENATE("Analysis confirmed the presence of the following substance: ",B20,".  ",CHAR(10),CHAR(10))</f>
        <v xml:space="preserve">Analysis confirmed the presence of the following substance: .  
</v>
      </c>
    </row>
    <row r="85" spans="1:9" hidden="1" x14ac:dyDescent="0.55000000000000004">
      <c r="A85" s="64"/>
      <c r="B85" s="67" t="s">
        <v>84</v>
      </c>
      <c r="C85" s="54" t="str">
        <f>CONCATENATE("Analysis did not confirm the presence of the following: ",E20,".  ",CHAR(10),CHAR(10))</f>
        <v xml:space="preserve">Analysis did not confirm the presence of the following: .  
</v>
      </c>
    </row>
    <row r="86" spans="1:9" hidden="1" x14ac:dyDescent="0.55000000000000004">
      <c r="A86" s="64"/>
      <c r="B86" s="78" t="s">
        <v>90</v>
      </c>
      <c r="C86" s="101" t="s">
        <v>111</v>
      </c>
    </row>
    <row r="87" spans="1:9" hidden="1" x14ac:dyDescent="0.55000000000000004"/>
    <row r="88" spans="1:9" hidden="1" x14ac:dyDescent="0.55000000000000004"/>
    <row r="89" spans="1:9" hidden="1" x14ac:dyDescent="0.55000000000000004">
      <c r="B89" s="38" t="s">
        <v>100</v>
      </c>
      <c r="E89" s="90"/>
    </row>
    <row r="90" spans="1:9" hidden="1" x14ac:dyDescent="0.55000000000000004">
      <c r="B90" s="159" t="str">
        <f>CONCATENATE(IF(AND(C8&lt;&gt;"serum",C9="acetone"),"- "&amp;C80,""),IF(OR(C17="x",AND(C9&lt;&gt;"acetone",SUM(J11:J14)&gt;0)),"- "&amp;C81,""),IF(AND(SUM(K11:K14)&gt;1,C8&lt;&gt;"serum",C9&lt;&gt;"acetone",C17&lt;&gt;"x",SUM(J11:J14)=0),"- "&amp;C83,""),IF(AND(C8="serum",C17&lt;&gt;"x",SUM(J11:J14)=0),"- "&amp;C82,""),IF(B20&lt;&gt;"","- "&amp;C84,""),IF(E20&lt;&gt;"","- "&amp;C85,""),IF(OR(B20&lt;&gt;"",E20&lt;&gt;"",AND(C9="acetone",C8&lt;&gt;"serum")),C86,""))</f>
        <v/>
      </c>
      <c r="C90" s="160"/>
      <c r="D90" s="160"/>
      <c r="E90" s="160"/>
      <c r="F90" s="160"/>
      <c r="G90" s="160"/>
      <c r="H90" s="160"/>
      <c r="I90" s="161"/>
    </row>
    <row r="91" spans="1:9" hidden="1" x14ac:dyDescent="0.55000000000000004">
      <c r="B91" s="162"/>
      <c r="C91" s="163"/>
      <c r="D91" s="163"/>
      <c r="E91" s="163"/>
      <c r="F91" s="163"/>
      <c r="G91" s="163"/>
      <c r="H91" s="163"/>
      <c r="I91" s="164"/>
    </row>
    <row r="92" spans="1:9" hidden="1" x14ac:dyDescent="0.55000000000000004">
      <c r="B92" s="162"/>
      <c r="C92" s="163"/>
      <c r="D92" s="163"/>
      <c r="E92" s="163"/>
      <c r="F92" s="163"/>
      <c r="G92" s="163"/>
      <c r="H92" s="163"/>
      <c r="I92" s="164"/>
    </row>
    <row r="93" spans="1:9" hidden="1" x14ac:dyDescent="0.55000000000000004">
      <c r="B93" s="162"/>
      <c r="C93" s="163"/>
      <c r="D93" s="163"/>
      <c r="E93" s="163"/>
      <c r="F93" s="163"/>
      <c r="G93" s="163"/>
      <c r="H93" s="163"/>
      <c r="I93" s="164"/>
    </row>
    <row r="94" spans="1:9" hidden="1" x14ac:dyDescent="0.55000000000000004">
      <c r="B94" s="162"/>
      <c r="C94" s="163"/>
      <c r="D94" s="163"/>
      <c r="E94" s="163"/>
      <c r="F94" s="163"/>
      <c r="G94" s="163"/>
      <c r="H94" s="163"/>
      <c r="I94" s="164"/>
    </row>
    <row r="95" spans="1:9" hidden="1" x14ac:dyDescent="0.55000000000000004">
      <c r="B95" s="162"/>
      <c r="C95" s="163"/>
      <c r="D95" s="163"/>
      <c r="E95" s="163"/>
      <c r="F95" s="163"/>
      <c r="G95" s="163"/>
      <c r="H95" s="163"/>
      <c r="I95" s="164"/>
    </row>
    <row r="96" spans="1:9" hidden="1" x14ac:dyDescent="0.55000000000000004">
      <c r="B96" s="162"/>
      <c r="C96" s="163"/>
      <c r="D96" s="163"/>
      <c r="E96" s="163"/>
      <c r="F96" s="163"/>
      <c r="G96" s="163"/>
      <c r="H96" s="163"/>
      <c r="I96" s="164"/>
    </row>
    <row r="97" spans="2:9" hidden="1" x14ac:dyDescent="0.55000000000000004">
      <c r="B97" s="162"/>
      <c r="C97" s="163"/>
      <c r="D97" s="163"/>
      <c r="E97" s="163"/>
      <c r="F97" s="163"/>
      <c r="G97" s="163"/>
      <c r="H97" s="163"/>
      <c r="I97" s="164"/>
    </row>
    <row r="98" spans="2:9" hidden="1" x14ac:dyDescent="0.55000000000000004">
      <c r="B98" s="162"/>
      <c r="C98" s="163"/>
      <c r="D98" s="163"/>
      <c r="E98" s="163"/>
      <c r="F98" s="163"/>
      <c r="G98" s="163"/>
      <c r="H98" s="163"/>
      <c r="I98" s="164"/>
    </row>
    <row r="99" spans="2:9" hidden="1" x14ac:dyDescent="0.55000000000000004">
      <c r="B99" s="165"/>
      <c r="C99" s="166"/>
      <c r="D99" s="166"/>
      <c r="E99" s="166"/>
      <c r="F99" s="166"/>
      <c r="G99" s="166"/>
      <c r="H99" s="166"/>
      <c r="I99" s="167"/>
    </row>
    <row r="100" spans="2:9" hidden="1" x14ac:dyDescent="0.55000000000000004"/>
  </sheetData>
  <sheetProtection algorithmName="SHA-512" hashValue="OY9Dc6FDxOc25GxPhpj7XJscbLDDTv+Vgfz/P3lD7sTufud8TrCrK4NXETJ8YnxEf9gI5nPP3nNDkuxYFLCA8g==" saltValue="vZZ1O4oJhlzmIrJcMhjePQ==" spinCount="100000" sheet="1" objects="1" scenarios="1"/>
  <mergeCells count="29">
    <mergeCell ref="B1:F1"/>
    <mergeCell ref="E4:F4"/>
    <mergeCell ref="E5:F5"/>
    <mergeCell ref="N7:P7"/>
    <mergeCell ref="F8:F16"/>
    <mergeCell ref="G8:I8"/>
    <mergeCell ref="N8:P8"/>
    <mergeCell ref="G9:I9"/>
    <mergeCell ref="G10:I10"/>
    <mergeCell ref="G11:I11"/>
    <mergeCell ref="B27:I27"/>
    <mergeCell ref="P11:P22"/>
    <mergeCell ref="G12:I12"/>
    <mergeCell ref="G13:I13"/>
    <mergeCell ref="G14:I14"/>
    <mergeCell ref="G15:I15"/>
    <mergeCell ref="G16:I16"/>
    <mergeCell ref="E19:H19"/>
    <mergeCell ref="B20:C20"/>
    <mergeCell ref="E20:H20"/>
    <mergeCell ref="B23:I24"/>
    <mergeCell ref="N23:P23"/>
    <mergeCell ref="O25:P26"/>
    <mergeCell ref="N28:P28"/>
    <mergeCell ref="B30:I38"/>
    <mergeCell ref="B41:I55"/>
    <mergeCell ref="C76:C77"/>
    <mergeCell ref="B90:I99"/>
    <mergeCell ref="N30:P31"/>
  </mergeCells>
  <conditionalFormatting sqref="C67:C70">
    <cfRule type="expression" dxfId="209" priority="8">
      <formula>ABS(C11-$D$72)&gt;$D$77</formula>
    </cfRule>
  </conditionalFormatting>
  <conditionalFormatting sqref="B26">
    <cfRule type="expression" dxfId="208" priority="9">
      <formula>B27=""</formula>
    </cfRule>
  </conditionalFormatting>
  <conditionalFormatting sqref="B4">
    <cfRule type="expression" dxfId="207" priority="7">
      <formula>$B$5=""</formula>
    </cfRule>
  </conditionalFormatting>
  <conditionalFormatting sqref="C4">
    <cfRule type="expression" dxfId="206" priority="6">
      <formula>$C$5=""</formula>
    </cfRule>
  </conditionalFormatting>
  <conditionalFormatting sqref="E4:F4">
    <cfRule type="expression" dxfId="205" priority="5">
      <formula>$E$5=""</formula>
    </cfRule>
  </conditionalFormatting>
  <conditionalFormatting sqref="H4">
    <cfRule type="expression" dxfId="204" priority="4">
      <formula>$H$5=""</formula>
    </cfRule>
  </conditionalFormatting>
  <conditionalFormatting sqref="C8">
    <cfRule type="expression" dxfId="203" priority="3">
      <formula>$C$8&lt;&gt;"blood"</formula>
    </cfRule>
  </conditionalFormatting>
  <conditionalFormatting sqref="C9">
    <cfRule type="expression" dxfId="202" priority="2">
      <formula>$C$9&lt;&gt;"ethanol"</formula>
    </cfRule>
  </conditionalFormatting>
  <conditionalFormatting sqref="M30">
    <cfRule type="expression" dxfId="201" priority="1">
      <formula>N30&lt;&gt;""</formula>
    </cfRule>
  </conditionalFormatting>
  <conditionalFormatting sqref="G9:G12">
    <cfRule type="expression" dxfId="200" priority="166">
      <formula>AND(SUM(J$11:J$14)=0,D67&gt;$D$76)</formula>
    </cfRule>
  </conditionalFormatting>
  <dataValidations count="8">
    <dataValidation type="list" errorStyle="warning" allowBlank="1" showErrorMessage="1" errorTitle="Custom entry" error="You have customized this field." sqref="B27:I27" xr:uid="{00000000-0002-0000-2D00-000000000000}">
      <formula1>dispositions</formula1>
    </dataValidation>
    <dataValidation type="textLength" errorStyle="warning" operator="equal" allowBlank="1" showInputMessage="1" showErrorMessage="1" errorTitle="Case Number Length Error?" error="The length of the case number should be 10 characters." sqref="B5" xr:uid="{00000000-0002-0000-2D00-000001000000}">
      <formula1>10</formula1>
    </dataValidation>
    <dataValidation type="list" errorStyle="warning" allowBlank="1" showInputMessage="1" showErrorMessage="1" errorTitle="Custom Entry" error="You have entered a selection not in the drop-down list.  " sqref="E20" xr:uid="{00000000-0002-0000-2D00-000002000000}">
      <formula1>othervolid</formula1>
    </dataValidation>
    <dataValidation type="list" errorStyle="warning" allowBlank="1" showErrorMessage="1" errorTitle="Custom entry" error="You have customized this field." sqref="B23:I24" xr:uid="{00000000-0002-0000-2D00-000003000000}">
      <formula1>statements</formula1>
    </dataValidation>
    <dataValidation type="list" allowBlank="1" showInputMessage="1" showErrorMessage="1" sqref="C8" xr:uid="{00000000-0002-0000-2D00-000004000000}">
      <formula1>matrix_list</formula1>
    </dataValidation>
    <dataValidation type="list" errorStyle="warning" allowBlank="1" showInputMessage="1" showErrorMessage="1" errorTitle="Custom Entry" error="You have entered a name not in the drop-down list." sqref="H5" xr:uid="{00000000-0002-0000-2D00-000005000000}">
      <formula1>analyst_list</formula1>
    </dataValidation>
    <dataValidation type="list" errorStyle="warning" allowBlank="1" showInputMessage="1" showErrorMessage="1" errorTitle="custom entry" error="You have entered a selection not in the drop-down list.  " sqref="B20:C20" xr:uid="{00000000-0002-0000-2D00-000006000000}">
      <formula1>othervolid</formula1>
    </dataValidation>
    <dataValidation type="list" allowBlank="1" showInputMessage="1" showErrorMessage="1" sqref="C17" xr:uid="{00000000-0002-0000-2D00-000007000000}">
      <formula1>applies</formula1>
    </dataValidation>
  </dataValidations>
  <pageMargins left="0.7" right="0.7" top="0.75" bottom="0.75" header="0.3" footer="0.3"/>
  <pageSetup scale="68" orientation="portrait" horizontalDpi="300" verticalDpi="300" r:id="rId1"/>
  <ignoredErrors>
    <ignoredError sqref="H5 E5 B5:C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7106" r:id="rId4" name="Button 2">
              <controlPr defaultSize="0" print="0" autoFill="0" autoPict="0" macro="[0]!ThisWorkbook.GeneratePDF">
                <anchor moveWithCells="1">
                  <from>
                    <xdr:col>8</xdr:col>
                    <xdr:colOff>1123950</xdr:colOff>
                    <xdr:row>3</xdr:row>
                    <xdr:rowOff>11430</xdr:rowOff>
                  </from>
                  <to>
                    <xdr:col>11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2D00-000008000000}">
          <x14:formula1>
            <xm:f>Ranges!$G$9:$G$12</xm:f>
          </x14:formula1>
          <xm:sqref>C9</xm:sqref>
        </x14:dataValidation>
        <x14:dataValidation type="date" errorStyle="information" operator="lessThan" allowBlank="1" showErrorMessage="1" errorTitle="Uncertainty Update Due" error="The uncertainty values used in this form are due to be updated.  Please ensure you are using the most recent form." xr:uid="{00000000-0002-0000-2D00-000009000000}">
          <x14:formula1>
            <xm:f>Ranges!G14+Ranges!G16</xm:f>
          </x14:formula1>
          <xm:sqref>E5</xm:sqref>
        </x14:dataValidation>
      </x14:dataValidation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48">
    <pageSetUpPr fitToPage="1"/>
  </sheetPr>
  <dimension ref="A1:Q100"/>
  <sheetViews>
    <sheetView showGridLines="0" zoomScaleNormal="100" workbookViewId="0">
      <selection activeCell="C11" sqref="C11"/>
    </sheetView>
  </sheetViews>
  <sheetFormatPr defaultColWidth="9.15625" defaultRowHeight="14.4" x14ac:dyDescent="0.55000000000000004"/>
  <cols>
    <col min="1" max="1" width="1.83984375" style="38" customWidth="1"/>
    <col min="2" max="2" width="20.83984375" style="38" customWidth="1"/>
    <col min="3" max="3" width="12" style="38" bestFit="1" customWidth="1"/>
    <col min="4" max="4" width="11" style="38" customWidth="1"/>
    <col min="5" max="5" width="9.578125" style="38" customWidth="1"/>
    <col min="6" max="6" width="7.15625" style="38" customWidth="1"/>
    <col min="7" max="7" width="7.68359375" style="38" customWidth="1"/>
    <col min="8" max="8" width="25.68359375" style="38" customWidth="1"/>
    <col min="9" max="9" width="38.578125" style="38" customWidth="1"/>
    <col min="10" max="10" width="15.83984375" style="38" hidden="1" customWidth="1"/>
    <col min="11" max="11" width="22.41796875" style="38" hidden="1" customWidth="1"/>
    <col min="12" max="12" width="5" style="38" customWidth="1"/>
    <col min="13" max="13" width="7.41796875" style="38" customWidth="1"/>
    <col min="14" max="14" width="2.26171875" style="38" customWidth="1"/>
    <col min="15" max="15" width="2" style="38" customWidth="1"/>
    <col min="16" max="16" width="88.15625" style="38" customWidth="1"/>
    <col min="17" max="16384" width="9.15625" style="38"/>
  </cols>
  <sheetData>
    <row r="1" spans="2:17" ht="15" customHeight="1" x14ac:dyDescent="0.55000000000000004">
      <c r="B1" s="132" t="str">
        <f>'1'!B1</f>
        <v>Body Fluid Alcohol Concentration and Volatiles Reporting Form</v>
      </c>
      <c r="C1" s="133"/>
      <c r="D1" s="133"/>
      <c r="E1" s="133"/>
      <c r="F1" s="133"/>
      <c r="G1" s="79"/>
      <c r="H1" s="79"/>
      <c r="I1" s="93" t="str">
        <f>'1'!I1</f>
        <v>Version 2</v>
      </c>
      <c r="J1" s="44" t="s">
        <v>40</v>
      </c>
      <c r="K1" s="44" t="s">
        <v>40</v>
      </c>
      <c r="L1" s="44"/>
    </row>
    <row r="2" spans="2:17" ht="15" customHeight="1" x14ac:dyDescent="0.55000000000000004">
      <c r="B2" s="80" t="str">
        <f>'1'!B2</f>
        <v>NCSCL - Toxicology Section</v>
      </c>
      <c r="C2" s="11"/>
      <c r="D2" s="11"/>
      <c r="E2" s="11"/>
      <c r="F2" s="11"/>
      <c r="G2" s="11"/>
      <c r="H2" s="11"/>
      <c r="I2" s="94" t="str">
        <f>'1'!I2</f>
        <v>Effective Date: 11/14/2019</v>
      </c>
      <c r="J2" s="44"/>
      <c r="K2" s="44"/>
      <c r="L2" s="44"/>
      <c r="N2" s="100"/>
    </row>
    <row r="3" spans="2:17" ht="15" customHeight="1" x14ac:dyDescent="0.55000000000000004">
      <c r="D3" s="41"/>
      <c r="O3" s="95" t="s">
        <v>88</v>
      </c>
    </row>
    <row r="4" spans="2:17" ht="15" customHeight="1" x14ac:dyDescent="0.55000000000000004">
      <c r="B4" s="124" t="s">
        <v>37</v>
      </c>
      <c r="C4" s="124" t="s">
        <v>38</v>
      </c>
      <c r="E4" s="138" t="s">
        <v>94</v>
      </c>
      <c r="F4" s="138"/>
      <c r="H4" s="118" t="s">
        <v>44</v>
      </c>
      <c r="J4" s="92"/>
      <c r="O4" s="95"/>
      <c r="P4" s="110" t="s">
        <v>113</v>
      </c>
    </row>
    <row r="5" spans="2:17" ht="15" customHeight="1" x14ac:dyDescent="0.55000000000000004">
      <c r="B5" s="120" t="str">
        <f>IF('Sample list'!B51="","",'Sample list'!B51)</f>
        <v/>
      </c>
      <c r="C5" s="120" t="str">
        <f>IF('Sample list'!C51="","",'Sample list'!C51)</f>
        <v/>
      </c>
      <c r="E5" s="136" t="str">
        <f>IF('1'!E5="","",'1'!E5)</f>
        <v/>
      </c>
      <c r="F5" s="137"/>
      <c r="H5" s="83" t="str">
        <f>IF('1'!H5="","",'1'!H5)</f>
        <v/>
      </c>
      <c r="O5" s="38" t="s">
        <v>88</v>
      </c>
      <c r="P5" s="37" t="str">
        <f>B41</f>
        <v/>
      </c>
    </row>
    <row r="6" spans="2:17" ht="15" customHeight="1" x14ac:dyDescent="0.55000000000000004"/>
    <row r="7" spans="2:17" ht="15" customHeight="1" thickBot="1" x14ac:dyDescent="0.6">
      <c r="N7" s="135" t="s">
        <v>96</v>
      </c>
      <c r="O7" s="135"/>
      <c r="P7" s="135"/>
    </row>
    <row r="8" spans="2:17" ht="15" customHeight="1" x14ac:dyDescent="0.55000000000000004">
      <c r="B8" s="71" t="s">
        <v>92</v>
      </c>
      <c r="C8" s="81" t="s">
        <v>71</v>
      </c>
      <c r="F8" s="141" t="s">
        <v>86</v>
      </c>
      <c r="G8" s="139" t="str">
        <f>CONCATENATE("The measured ",C9," values are:")</f>
        <v>The measured ethanol values are:</v>
      </c>
      <c r="H8" s="140"/>
      <c r="I8" s="140"/>
      <c r="M8" s="64"/>
      <c r="N8" s="134" t="s">
        <v>97</v>
      </c>
      <c r="O8" s="134"/>
      <c r="P8" s="134"/>
      <c r="Q8" s="40"/>
    </row>
    <row r="9" spans="2:17" ht="15" customHeight="1" x14ac:dyDescent="0.55000000000000004">
      <c r="B9" s="72" t="s">
        <v>93</v>
      </c>
      <c r="C9" s="82" t="s">
        <v>5</v>
      </c>
      <c r="F9" s="141"/>
      <c r="G9" s="142" t="str">
        <f>IF(C11="","",IF(C11=0,"0.0000  g/dl",CONCATENATE(TEXT(C11,"0.0000"),"  g/dl",IF(AND(SUM(J$11:J$14)=0,D67&gt;$D$76),CONCATENATE("  (&gt;",$D$76*100,"% deviation from the average)"),""),IF(C11*10000-INT(C11*10000)&gt;0.0001,"    (THIS VALUE CONTAINS MORE DECIMAL PLACES THAN DISPLAYED)",""))))</f>
        <v/>
      </c>
      <c r="H9" s="143"/>
      <c r="I9" s="143"/>
      <c r="M9" s="64"/>
      <c r="N9" s="105"/>
      <c r="O9" s="89"/>
      <c r="P9" s="106"/>
      <c r="Q9" s="40"/>
    </row>
    <row r="10" spans="2:17" ht="15" customHeight="1" x14ac:dyDescent="0.55000000000000004">
      <c r="B10" s="72"/>
      <c r="C10" s="73"/>
      <c r="D10" s="69"/>
      <c r="F10" s="141"/>
      <c r="G10" s="142" t="str">
        <f>IF(C12="","",IF(C12=0,"0.0000  g/dl",CONCATENATE(TEXT(C12,"0.0000"),"  g/dl",IF(AND(SUM(J$11:J$14)=0,D68&gt;$D$76),CONCATENATE("  (&gt;",$D$76*100,"% deviation from the average)"),""),IF(C12*10000-INT(C12*10000)&gt;0.0001,"    (THIS VALUE CONTAINS MORE DECIMAL PLACES THAN DISPLAYED)",""))))</f>
        <v/>
      </c>
      <c r="H10" s="143"/>
      <c r="I10" s="143"/>
      <c r="J10" s="38" t="s">
        <v>39</v>
      </c>
      <c r="K10" s="43" t="s">
        <v>75</v>
      </c>
      <c r="L10" s="43"/>
      <c r="M10" s="64"/>
      <c r="N10" s="7"/>
      <c r="O10" s="89" t="str">
        <f>"Item "&amp;C5&amp;":"</f>
        <v>Item :</v>
      </c>
      <c r="P10" s="89"/>
      <c r="Q10" s="40"/>
    </row>
    <row r="11" spans="2:17" ht="15" customHeight="1" x14ac:dyDescent="0.55000000000000004">
      <c r="B11" s="74" t="s">
        <v>74</v>
      </c>
      <c r="C11" s="84"/>
      <c r="D11" s="2" t="str">
        <f>IF(LEN(C11)&gt;6,"re-enter",IF(C11&gt;0.5,"HI cal",""))</f>
        <v/>
      </c>
      <c r="F11" s="141"/>
      <c r="G11" s="142" t="str">
        <f>IF(C13="","",IF(C13=0,"0.0000  g/dl",CONCATENATE(TEXT(C13,"0.0000"),"  g/dl",IF(AND(SUM(J$11:J$14)=0,D69&gt;$D$76),CONCATENATE("  (&gt;",$D$76*100,"% deviation from the average)"),""),IF(C13*10000-INT(C13*10000)&gt;0.0001,"    (THIS VALUE CONTAINS MORE DECIMAL PLACES THAN DISPLAYED)",""))))</f>
        <v/>
      </c>
      <c r="H11" s="143"/>
      <c r="I11" s="143"/>
      <c r="J11" s="54">
        <f>IF(C11="",0,IF(C11&lt;0.01,1,0))</f>
        <v>0</v>
      </c>
      <c r="K11" s="43">
        <f>IF(C11&lt;&gt;"",1,0)</f>
        <v>0</v>
      </c>
      <c r="L11" s="43"/>
      <c r="M11" s="64"/>
      <c r="N11" s="88"/>
      <c r="O11" s="91"/>
      <c r="P11" s="151" t="str">
        <f>CONCATENATE(IF(B90="","",B90&amp;CHAR(10)&amp;CHAR(10)),IF(B23="","","- "&amp;B23))</f>
        <v/>
      </c>
      <c r="Q11" s="40"/>
    </row>
    <row r="12" spans="2:17" ht="15" customHeight="1" x14ac:dyDescent="0.55000000000000004">
      <c r="B12" s="72"/>
      <c r="C12" s="84"/>
      <c r="D12" s="2" t="str">
        <f>IF(LEN(C12)&gt;6,"re-enter",IF(C12&gt;0.5,"HI cal",""))</f>
        <v/>
      </c>
      <c r="F12" s="141"/>
      <c r="G12" s="142" t="str">
        <f>IF(C14="","",IF(C14=0,"0.0000  g/dl",CONCATENATE(TEXT(C14,"0.0000"),"  g/dl",IF(AND(SUM(J$11:J$14)=0,D70&gt;$D$76),CONCATENATE("  (&gt;",$D$76*100,"% deviation from the average)"),""),IF(C14*10000-INT(C14*10000)&gt;0.0001,"    (THIS VALUE CONTAINS MORE DECIMAL PLACES THAN DISPLAYED)",""))))</f>
        <v/>
      </c>
      <c r="H12" s="143"/>
      <c r="I12" s="143"/>
      <c r="J12" s="54">
        <f>IF(C12="",0,IF(C12&lt;0.01,1,0))</f>
        <v>0</v>
      </c>
      <c r="K12" s="43">
        <f>IF(C12&lt;&gt;"",1,0)</f>
        <v>0</v>
      </c>
      <c r="L12" s="43"/>
      <c r="M12" s="64"/>
      <c r="N12" s="88"/>
      <c r="O12" s="88"/>
      <c r="P12" s="151"/>
      <c r="Q12" s="40"/>
    </row>
    <row r="13" spans="2:17" ht="15" customHeight="1" x14ac:dyDescent="0.55000000000000004">
      <c r="B13" s="72"/>
      <c r="C13" s="84"/>
      <c r="D13" s="2" t="str">
        <f>IF(LEN(C13)&gt;6,"re-enter",IF(C13&gt;0.5,"HI cal",""))</f>
        <v/>
      </c>
      <c r="F13" s="141"/>
      <c r="G13" s="139" t="str">
        <f>IF(MIN(C11:C14)&lt;0.01,"",CONCATENATE("The average of the four values is  ",TEXT(D72,"0.000000")," g/dl."))</f>
        <v/>
      </c>
      <c r="H13" s="140"/>
      <c r="I13" s="140"/>
      <c r="J13" s="54">
        <f>IF(C13="",0,IF(C13&lt;0.01,1,0))</f>
        <v>0</v>
      </c>
      <c r="K13" s="43">
        <f>IF(C13&lt;&gt;"",1,0)</f>
        <v>0</v>
      </c>
      <c r="L13" s="43"/>
      <c r="M13" s="64"/>
      <c r="N13" s="88"/>
      <c r="O13" s="88"/>
      <c r="P13" s="151"/>
      <c r="Q13" s="40"/>
    </row>
    <row r="14" spans="2:17" ht="15" customHeight="1" thickBot="1" x14ac:dyDescent="0.6">
      <c r="B14" s="75"/>
      <c r="C14" s="85"/>
      <c r="D14" s="2" t="str">
        <f>IF(LEN(C14)&gt;6,"re-enter",IF(C14&gt;0.5,"HI cal",""))</f>
        <v/>
      </c>
      <c r="F14" s="141"/>
      <c r="G14" s="144" t="str">
        <f>IF(MIN(C11:C14)&lt;0.01,"",CONCATENATE("The ",D76*100,"% uncertainty is +/- ", TEXT(D77,"0.0000000"), " g/dl, at a 99.73 % level of confidence (k=3)."))</f>
        <v/>
      </c>
      <c r="H14" s="145"/>
      <c r="I14" s="145"/>
      <c r="J14" s="54">
        <f>IF(C14="",0,IF(C14&lt;0.01,1,0))</f>
        <v>0</v>
      </c>
      <c r="K14" s="43">
        <f>IF(C14&lt;&gt;"",1,0)</f>
        <v>0</v>
      </c>
      <c r="L14" s="43"/>
      <c r="M14" s="64"/>
      <c r="N14" s="88"/>
      <c r="O14" s="88"/>
      <c r="P14" s="151"/>
      <c r="Q14" s="40"/>
    </row>
    <row r="15" spans="2:17" x14ac:dyDescent="0.55000000000000004">
      <c r="B15" s="117"/>
      <c r="F15" s="141"/>
      <c r="G15" s="146" t="str">
        <f>IF(OR(MIN(C11:C14)&lt;0.01,SUM(K11:K14)&lt;&gt;4),"",IF(AND(MAX(D67:D70)&gt;D76,M30=""),"",IF(AND(MAX(D67:D70)&gt;D76,M30&lt;&gt;""),"The lowest value was used for reporting.",CONCATENATE("The ",IF(C8="serum","serum converted, ",""),"truncated average for reporting is ",IF(C8="serum",TEXT(F74,"0.00"),TEXT(D74,"0.00")),"  g/dl."))))</f>
        <v/>
      </c>
      <c r="H15" s="147"/>
      <c r="I15" s="147"/>
      <c r="J15" s="54"/>
      <c r="M15" s="64"/>
      <c r="N15" s="88"/>
      <c r="O15" s="91"/>
      <c r="P15" s="151"/>
      <c r="Q15" s="40"/>
    </row>
    <row r="16" spans="2:17" x14ac:dyDescent="0.55000000000000004">
      <c r="B16" s="117"/>
      <c r="C16" s="70" t="str">
        <f>IF(AND(C9&lt;&gt;"acetone",C17="x",SUM(K11:K14)&gt;0,SUM(J11:J14)=0),"'No alcohol' selected below conflicts with entered results!","")</f>
        <v/>
      </c>
      <c r="F16" s="141"/>
      <c r="G16" s="144" t="str">
        <f>IF(C8="serum",CONCATENATE("The serum to whole blood conversion calculation is:  ",TEXT(D72,"0.000000")," g/dl / 1.18 = ",TEXT(F72,"0.000000")," g/dl."),"")</f>
        <v/>
      </c>
      <c r="H16" s="145"/>
      <c r="I16" s="145"/>
      <c r="J16" s="54"/>
      <c r="M16" s="64"/>
      <c r="N16" s="88"/>
      <c r="O16" s="7"/>
      <c r="P16" s="151"/>
      <c r="Q16" s="40"/>
    </row>
    <row r="17" spans="2:17" x14ac:dyDescent="0.55000000000000004">
      <c r="B17" s="68" t="s">
        <v>42</v>
      </c>
      <c r="C17" s="86"/>
      <c r="D17" s="60" t="s">
        <v>43</v>
      </c>
      <c r="F17" s="98"/>
      <c r="M17" s="64"/>
      <c r="N17" s="7"/>
      <c r="O17" s="7"/>
      <c r="P17" s="151"/>
      <c r="Q17" s="40"/>
    </row>
    <row r="18" spans="2:17" x14ac:dyDescent="0.55000000000000004">
      <c r="M18" s="64"/>
      <c r="N18" s="7"/>
      <c r="O18" s="123"/>
      <c r="P18" s="151"/>
      <c r="Q18" s="40"/>
    </row>
    <row r="19" spans="2:17" x14ac:dyDescent="0.55000000000000004">
      <c r="B19" s="59" t="s">
        <v>85</v>
      </c>
      <c r="C19" s="38" t="str">
        <f>IFERROR(IF(B20="","",IF(VLOOKUP(B20,othervolid,1)=B20,"","+")),"+")</f>
        <v/>
      </c>
      <c r="E19" s="148" t="s">
        <v>82</v>
      </c>
      <c r="F19" s="148"/>
      <c r="G19" s="148"/>
      <c r="H19" s="148"/>
      <c r="I19" s="38" t="str">
        <f>IFERROR(IF(E20="","",IF(VLOOKUP(E20,othervolid,1)=E20,"","+")),"+")</f>
        <v/>
      </c>
      <c r="M19" s="64"/>
      <c r="N19" s="7"/>
      <c r="O19" s="7"/>
      <c r="P19" s="151"/>
      <c r="Q19" s="40"/>
    </row>
    <row r="20" spans="2:17" ht="15" customHeight="1" x14ac:dyDescent="0.55000000000000004">
      <c r="B20" s="158"/>
      <c r="C20" s="158"/>
      <c r="E20" s="171"/>
      <c r="F20" s="172"/>
      <c r="G20" s="172"/>
      <c r="H20" s="173"/>
      <c r="M20" s="64"/>
      <c r="N20" s="88"/>
      <c r="O20" s="7"/>
      <c r="P20" s="151"/>
      <c r="Q20" s="40"/>
    </row>
    <row r="21" spans="2:17" x14ac:dyDescent="0.55000000000000004">
      <c r="D21" s="99" t="str">
        <f>IF(AND(B20=E20,B20&lt;&gt;""),"The two entries above conflict with eachother!","")</f>
        <v/>
      </c>
      <c r="M21" s="64"/>
      <c r="N21" s="88"/>
      <c r="O21" s="7"/>
      <c r="P21" s="151"/>
      <c r="Q21" s="40"/>
    </row>
    <row r="22" spans="2:17" ht="15" customHeight="1" x14ac:dyDescent="0.55000000000000004">
      <c r="B22" s="38" t="s">
        <v>101</v>
      </c>
      <c r="E22" s="38" t="str">
        <f>IFERROR(IF(B23="","",IF(VLOOKUP(B23,statements_alpha,1)=B23,"","+")),"+")</f>
        <v/>
      </c>
      <c r="F22" s="39"/>
      <c r="G22" s="58"/>
      <c r="H22" s="58"/>
      <c r="I22" s="58"/>
      <c r="M22" s="64"/>
      <c r="N22" s="7"/>
      <c r="O22" s="7"/>
      <c r="P22" s="151"/>
      <c r="Q22" s="40"/>
    </row>
    <row r="23" spans="2:17" ht="15" customHeight="1" x14ac:dyDescent="0.55000000000000004">
      <c r="B23" s="152"/>
      <c r="C23" s="153"/>
      <c r="D23" s="153"/>
      <c r="E23" s="153"/>
      <c r="F23" s="153"/>
      <c r="G23" s="153"/>
      <c r="H23" s="153"/>
      <c r="I23" s="154"/>
      <c r="M23" s="64"/>
      <c r="N23" s="149" t="s">
        <v>98</v>
      </c>
      <c r="O23" s="134"/>
      <c r="P23" s="150"/>
      <c r="Q23" s="40"/>
    </row>
    <row r="24" spans="2:17" x14ac:dyDescent="0.55000000000000004">
      <c r="B24" s="155"/>
      <c r="C24" s="156"/>
      <c r="D24" s="156"/>
      <c r="E24" s="156"/>
      <c r="F24" s="156"/>
      <c r="G24" s="156"/>
      <c r="H24" s="156"/>
      <c r="I24" s="157"/>
      <c r="M24" s="64"/>
      <c r="N24" s="107"/>
      <c r="O24" s="108"/>
      <c r="P24" s="109"/>
      <c r="Q24" s="40"/>
    </row>
    <row r="25" spans="2:17" x14ac:dyDescent="0.55000000000000004">
      <c r="F25" s="7"/>
      <c r="G25" s="58"/>
      <c r="H25" s="58"/>
      <c r="I25" s="58"/>
      <c r="M25" s="64"/>
      <c r="N25" s="7"/>
      <c r="O25" s="177" t="str">
        <f>IF(B27="","",RIGHT(B27,LEN(B27)-48))</f>
        <v/>
      </c>
      <c r="P25" s="177"/>
      <c r="Q25" s="40"/>
    </row>
    <row r="26" spans="2:17" ht="15" customHeight="1" x14ac:dyDescent="0.55000000000000004">
      <c r="B26" s="111" t="s">
        <v>102</v>
      </c>
      <c r="C26" s="38" t="str">
        <f>IFERROR(IF(B27="","",IF(VLOOKUP(B27,dispositions_alpha,1)=B27,"","+")),"+")</f>
        <v/>
      </c>
      <c r="M26" s="64"/>
      <c r="N26" s="7"/>
      <c r="O26" s="177"/>
      <c r="P26" s="177"/>
      <c r="Q26" s="40"/>
    </row>
    <row r="27" spans="2:17" x14ac:dyDescent="0.55000000000000004">
      <c r="B27" s="168"/>
      <c r="C27" s="169"/>
      <c r="D27" s="169"/>
      <c r="E27" s="169"/>
      <c r="F27" s="169"/>
      <c r="G27" s="169"/>
      <c r="H27" s="169"/>
      <c r="I27" s="170"/>
      <c r="M27" s="64"/>
      <c r="N27" s="7"/>
      <c r="O27" s="7"/>
      <c r="P27" s="7"/>
      <c r="Q27" s="40"/>
    </row>
    <row r="28" spans="2:17" x14ac:dyDescent="0.55000000000000004">
      <c r="M28" s="64"/>
      <c r="N28" s="176" t="s">
        <v>99</v>
      </c>
      <c r="O28" s="176"/>
      <c r="P28" s="176"/>
      <c r="Q28" s="40"/>
    </row>
    <row r="29" spans="2:17" ht="15" customHeight="1" x14ac:dyDescent="0.55000000000000004">
      <c r="B29" s="42" t="s">
        <v>28</v>
      </c>
      <c r="C29" s="102"/>
      <c r="D29" s="102"/>
      <c r="E29" s="102"/>
      <c r="F29" s="102"/>
      <c r="G29" s="102"/>
      <c r="H29" s="102"/>
      <c r="I29" s="102"/>
      <c r="N29" s="79"/>
      <c r="O29" s="79"/>
      <c r="P29" s="79"/>
    </row>
    <row r="30" spans="2:17" x14ac:dyDescent="0.55000000000000004">
      <c r="B30" s="179"/>
      <c r="C30" s="180"/>
      <c r="D30" s="180"/>
      <c r="E30" s="180"/>
      <c r="F30" s="180"/>
      <c r="G30" s="180"/>
      <c r="H30" s="180"/>
      <c r="I30" s="181"/>
      <c r="M30" s="130"/>
      <c r="N30" s="178" t="str">
        <f>IF(AND(MAX(D67:D70)&gt;D76,SUM(K11:K14)=4),"&lt;- If this is a second set of values for the case, and both sets have an unacceptable deviation from the mean, enter the lowest value in the cell to the left (gm/dL).","")</f>
        <v/>
      </c>
      <c r="O30" s="178"/>
      <c r="P30" s="178"/>
    </row>
    <row r="31" spans="2:17" ht="15" customHeight="1" x14ac:dyDescent="0.55000000000000004">
      <c r="B31" s="182"/>
      <c r="C31" s="183"/>
      <c r="D31" s="183"/>
      <c r="E31" s="183"/>
      <c r="F31" s="183"/>
      <c r="G31" s="183"/>
      <c r="H31" s="183"/>
      <c r="I31" s="184"/>
      <c r="N31" s="178"/>
      <c r="O31" s="178"/>
      <c r="P31" s="178"/>
    </row>
    <row r="32" spans="2:17" x14ac:dyDescent="0.55000000000000004">
      <c r="B32" s="182"/>
      <c r="C32" s="183"/>
      <c r="D32" s="183"/>
      <c r="E32" s="183"/>
      <c r="F32" s="183"/>
      <c r="G32" s="183"/>
      <c r="H32" s="183"/>
      <c r="I32" s="184"/>
      <c r="M32" s="5"/>
    </row>
    <row r="33" spans="2:9" x14ac:dyDescent="0.55000000000000004">
      <c r="B33" s="182"/>
      <c r="C33" s="183"/>
      <c r="D33" s="183"/>
      <c r="E33" s="183"/>
      <c r="F33" s="183"/>
      <c r="G33" s="183"/>
      <c r="H33" s="183"/>
      <c r="I33" s="184"/>
    </row>
    <row r="34" spans="2:9" x14ac:dyDescent="0.55000000000000004">
      <c r="B34" s="182"/>
      <c r="C34" s="183"/>
      <c r="D34" s="183"/>
      <c r="E34" s="183"/>
      <c r="F34" s="183"/>
      <c r="G34" s="183"/>
      <c r="H34" s="183"/>
      <c r="I34" s="184"/>
    </row>
    <row r="35" spans="2:9" x14ac:dyDescent="0.55000000000000004">
      <c r="B35" s="182"/>
      <c r="C35" s="183"/>
      <c r="D35" s="183"/>
      <c r="E35" s="183"/>
      <c r="F35" s="183"/>
      <c r="G35" s="183"/>
      <c r="H35" s="183"/>
      <c r="I35" s="184"/>
    </row>
    <row r="36" spans="2:9" x14ac:dyDescent="0.55000000000000004">
      <c r="B36" s="182"/>
      <c r="C36" s="183"/>
      <c r="D36" s="183"/>
      <c r="E36" s="183"/>
      <c r="F36" s="183"/>
      <c r="G36" s="183"/>
      <c r="H36" s="183"/>
      <c r="I36" s="184"/>
    </row>
    <row r="37" spans="2:9" x14ac:dyDescent="0.55000000000000004">
      <c r="B37" s="182"/>
      <c r="C37" s="183"/>
      <c r="D37" s="183"/>
      <c r="E37" s="183"/>
      <c r="F37" s="183"/>
      <c r="G37" s="183"/>
      <c r="H37" s="183"/>
      <c r="I37" s="184"/>
    </row>
    <row r="38" spans="2:9" x14ac:dyDescent="0.55000000000000004">
      <c r="B38" s="185"/>
      <c r="C38" s="186"/>
      <c r="D38" s="186"/>
      <c r="E38" s="186"/>
      <c r="F38" s="186"/>
      <c r="G38" s="186"/>
      <c r="H38" s="186"/>
      <c r="I38" s="187"/>
    </row>
    <row r="40" spans="2:9" x14ac:dyDescent="0.55000000000000004">
      <c r="B40" s="7" t="s">
        <v>103</v>
      </c>
    </row>
    <row r="41" spans="2:9" ht="15" customHeight="1" x14ac:dyDescent="0.55000000000000004">
      <c r="B41" s="159" t="str">
        <f>CONCATENATE(IF(B90="","",B90&amp;CHAR(10)&amp;CHAR(10)),IF(B23="","","- "&amp;B23&amp;CHAR(10)&amp;CHAR(10)))</f>
        <v/>
      </c>
      <c r="C41" s="160"/>
      <c r="D41" s="160"/>
      <c r="E41" s="160"/>
      <c r="F41" s="160"/>
      <c r="G41" s="160"/>
      <c r="H41" s="160"/>
      <c r="I41" s="161"/>
    </row>
    <row r="42" spans="2:9" x14ac:dyDescent="0.55000000000000004">
      <c r="B42" s="162"/>
      <c r="C42" s="163"/>
      <c r="D42" s="163"/>
      <c r="E42" s="163"/>
      <c r="F42" s="163"/>
      <c r="G42" s="163"/>
      <c r="H42" s="163"/>
      <c r="I42" s="164"/>
    </row>
    <row r="43" spans="2:9" x14ac:dyDescent="0.55000000000000004">
      <c r="B43" s="162"/>
      <c r="C43" s="163"/>
      <c r="D43" s="163"/>
      <c r="E43" s="163"/>
      <c r="F43" s="163"/>
      <c r="G43" s="163"/>
      <c r="H43" s="163"/>
      <c r="I43" s="164"/>
    </row>
    <row r="44" spans="2:9" x14ac:dyDescent="0.55000000000000004">
      <c r="B44" s="162"/>
      <c r="C44" s="163"/>
      <c r="D44" s="163"/>
      <c r="E44" s="163"/>
      <c r="F44" s="163"/>
      <c r="G44" s="163"/>
      <c r="H44" s="163"/>
      <c r="I44" s="164"/>
    </row>
    <row r="45" spans="2:9" x14ac:dyDescent="0.55000000000000004">
      <c r="B45" s="162"/>
      <c r="C45" s="163"/>
      <c r="D45" s="163"/>
      <c r="E45" s="163"/>
      <c r="F45" s="163"/>
      <c r="G45" s="163"/>
      <c r="H45" s="163"/>
      <c r="I45" s="164"/>
    </row>
    <row r="46" spans="2:9" x14ac:dyDescent="0.55000000000000004">
      <c r="B46" s="162"/>
      <c r="C46" s="163"/>
      <c r="D46" s="163"/>
      <c r="E46" s="163"/>
      <c r="F46" s="163"/>
      <c r="G46" s="163"/>
      <c r="H46" s="163"/>
      <c r="I46" s="164"/>
    </row>
    <row r="47" spans="2:9" x14ac:dyDescent="0.55000000000000004">
      <c r="B47" s="162"/>
      <c r="C47" s="163"/>
      <c r="D47" s="163"/>
      <c r="E47" s="163"/>
      <c r="F47" s="163"/>
      <c r="G47" s="163"/>
      <c r="H47" s="163"/>
      <c r="I47" s="164"/>
    </row>
    <row r="48" spans="2:9" x14ac:dyDescent="0.55000000000000004">
      <c r="B48" s="162"/>
      <c r="C48" s="163"/>
      <c r="D48" s="163"/>
      <c r="E48" s="163"/>
      <c r="F48" s="163"/>
      <c r="G48" s="163"/>
      <c r="H48" s="163"/>
      <c r="I48" s="164"/>
    </row>
    <row r="49" spans="2:12" x14ac:dyDescent="0.55000000000000004">
      <c r="B49" s="162"/>
      <c r="C49" s="163"/>
      <c r="D49" s="163"/>
      <c r="E49" s="163"/>
      <c r="F49" s="163"/>
      <c r="G49" s="163"/>
      <c r="H49" s="163"/>
      <c r="I49" s="164"/>
    </row>
    <row r="50" spans="2:12" x14ac:dyDescent="0.55000000000000004">
      <c r="B50" s="162"/>
      <c r="C50" s="163"/>
      <c r="D50" s="163"/>
      <c r="E50" s="163"/>
      <c r="F50" s="163"/>
      <c r="G50" s="163"/>
      <c r="H50" s="163"/>
      <c r="I50" s="164"/>
    </row>
    <row r="51" spans="2:12" x14ac:dyDescent="0.55000000000000004">
      <c r="B51" s="162"/>
      <c r="C51" s="163"/>
      <c r="D51" s="163"/>
      <c r="E51" s="163"/>
      <c r="F51" s="163"/>
      <c r="G51" s="163"/>
      <c r="H51" s="163"/>
      <c r="I51" s="164"/>
    </row>
    <row r="52" spans="2:12" x14ac:dyDescent="0.55000000000000004">
      <c r="B52" s="162"/>
      <c r="C52" s="163"/>
      <c r="D52" s="163"/>
      <c r="E52" s="163"/>
      <c r="F52" s="163"/>
      <c r="G52" s="163"/>
      <c r="H52" s="163"/>
      <c r="I52" s="164"/>
    </row>
    <row r="53" spans="2:12" x14ac:dyDescent="0.55000000000000004">
      <c r="B53" s="162"/>
      <c r="C53" s="163"/>
      <c r="D53" s="163"/>
      <c r="E53" s="163"/>
      <c r="F53" s="163"/>
      <c r="G53" s="163"/>
      <c r="H53" s="163"/>
      <c r="I53" s="164"/>
    </row>
    <row r="54" spans="2:12" x14ac:dyDescent="0.55000000000000004">
      <c r="B54" s="162"/>
      <c r="C54" s="163"/>
      <c r="D54" s="163"/>
      <c r="E54" s="163"/>
      <c r="F54" s="163"/>
      <c r="G54" s="163"/>
      <c r="H54" s="163"/>
      <c r="I54" s="164"/>
    </row>
    <row r="55" spans="2:12" x14ac:dyDescent="0.55000000000000004">
      <c r="B55" s="165"/>
      <c r="C55" s="166"/>
      <c r="D55" s="166"/>
      <c r="E55" s="166"/>
      <c r="F55" s="166"/>
      <c r="G55" s="166"/>
      <c r="H55" s="166"/>
      <c r="I55" s="167"/>
    </row>
    <row r="56" spans="2:12" x14ac:dyDescent="0.55000000000000004">
      <c r="B56" s="103"/>
      <c r="C56" s="103"/>
      <c r="D56" s="103"/>
      <c r="E56" s="103"/>
      <c r="F56" s="103"/>
      <c r="G56" s="103"/>
      <c r="H56" s="103"/>
      <c r="I56" s="103"/>
    </row>
    <row r="57" spans="2:12" x14ac:dyDescent="0.55000000000000004">
      <c r="B57" s="104" t="s">
        <v>112</v>
      </c>
      <c r="C57" s="103"/>
      <c r="D57" s="103"/>
      <c r="E57" s="103"/>
      <c r="F57" s="103"/>
      <c r="G57" s="103"/>
      <c r="H57" s="103"/>
      <c r="I57" s="103"/>
    </row>
    <row r="59" spans="2:12" x14ac:dyDescent="0.55000000000000004">
      <c r="B59" s="42" t="str">
        <f>'1'!B59</f>
        <v>Form template approved by Toxicology Technical Leader Wayne Lewallen on 11/14/2019.</v>
      </c>
    </row>
    <row r="60" spans="2:12" x14ac:dyDescent="0.55000000000000004">
      <c r="B60" s="42"/>
    </row>
    <row r="61" spans="2:12" x14ac:dyDescent="0.55000000000000004">
      <c r="B61" s="42"/>
      <c r="L61" s="119"/>
    </row>
    <row r="62" spans="2:12" x14ac:dyDescent="0.55000000000000004">
      <c r="B62" s="42"/>
      <c r="I62" s="8"/>
      <c r="L62" s="119" t="s">
        <v>118</v>
      </c>
    </row>
    <row r="63" spans="2:12" x14ac:dyDescent="0.55000000000000004">
      <c r="I63" s="131"/>
    </row>
    <row r="64" spans="2:12" x14ac:dyDescent="0.55000000000000004">
      <c r="I64" s="7"/>
    </row>
    <row r="65" spans="1:7" hidden="1" x14ac:dyDescent="0.55000000000000004">
      <c r="B65" s="44" t="s">
        <v>29</v>
      </c>
    </row>
    <row r="66" spans="1:7" hidden="1" x14ac:dyDescent="0.55000000000000004">
      <c r="B66" s="21" t="s">
        <v>41</v>
      </c>
      <c r="C66" s="46" t="s">
        <v>3</v>
      </c>
      <c r="D66" s="45"/>
    </row>
    <row r="67" spans="1:7" hidden="1" x14ac:dyDescent="0.55000000000000004">
      <c r="B67" s="47">
        <f>C11</f>
        <v>0</v>
      </c>
      <c r="C67" s="9" t="e">
        <f>ABS(C11-D$72)</f>
        <v>#DIV/0!</v>
      </c>
      <c r="D67" s="16" t="str">
        <f>IFERROR(C67/$D$72,"")</f>
        <v/>
      </c>
    </row>
    <row r="68" spans="1:7" hidden="1" x14ac:dyDescent="0.55000000000000004">
      <c r="B68" s="47">
        <f>C12</f>
        <v>0</v>
      </c>
      <c r="C68" s="10" t="e">
        <f>ABS(C12-D$72)</f>
        <v>#DIV/0!</v>
      </c>
      <c r="D68" s="16" t="str">
        <f t="shared" ref="D68:D70" si="0">IFERROR(C68/$D$72,"")</f>
        <v/>
      </c>
    </row>
    <row r="69" spans="1:7" hidden="1" x14ac:dyDescent="0.55000000000000004">
      <c r="B69" s="47">
        <f>C13</f>
        <v>0</v>
      </c>
      <c r="C69" s="10" t="e">
        <f>ABS(C13-D$72)</f>
        <v>#DIV/0!</v>
      </c>
      <c r="D69" s="16" t="str">
        <f t="shared" si="0"/>
        <v/>
      </c>
    </row>
    <row r="70" spans="1:7" hidden="1" x14ac:dyDescent="0.55000000000000004">
      <c r="B70" s="47">
        <f>C14</f>
        <v>0</v>
      </c>
      <c r="C70" s="10" t="e">
        <f>ABS(C14-D$72)</f>
        <v>#DIV/0!</v>
      </c>
      <c r="D70" s="16" t="str">
        <f t="shared" si="0"/>
        <v/>
      </c>
    </row>
    <row r="71" spans="1:7" hidden="1" x14ac:dyDescent="0.55000000000000004">
      <c r="F71" s="38" t="s">
        <v>77</v>
      </c>
    </row>
    <row r="72" spans="1:7" hidden="1" x14ac:dyDescent="0.55000000000000004">
      <c r="C72" s="38" t="s">
        <v>0</v>
      </c>
      <c r="D72" s="6" t="e">
        <f>AVERAGE(C11:C14)</f>
        <v>#DIV/0!</v>
      </c>
      <c r="E72" s="38" t="s">
        <v>10</v>
      </c>
      <c r="F72" s="37" t="e">
        <f>D72/1.18</f>
        <v>#DIV/0!</v>
      </c>
      <c r="G72" s="38" t="s">
        <v>10</v>
      </c>
    </row>
    <row r="73" spans="1:7" hidden="1" x14ac:dyDescent="0.55000000000000004">
      <c r="C73" s="55" t="s">
        <v>4</v>
      </c>
      <c r="D73" s="3" t="e">
        <f>TEXT(INT(D72*100)/100,"0.00")</f>
        <v>#DIV/0!</v>
      </c>
      <c r="E73" s="38" t="s">
        <v>10</v>
      </c>
      <c r="F73" s="3" t="e">
        <f>TEXT(INT(F72*100)/100,"0.00")</f>
        <v>#DIV/0!</v>
      </c>
      <c r="G73" s="38" t="s">
        <v>10</v>
      </c>
    </row>
    <row r="74" spans="1:7" hidden="1" x14ac:dyDescent="0.55000000000000004">
      <c r="C74" s="8" t="s">
        <v>1</v>
      </c>
      <c r="D74" s="4" t="str">
        <f>IF(MIN(C11:C14)&lt;0.01,"0.00",D73)</f>
        <v>0.00</v>
      </c>
      <c r="E74" s="38" t="s">
        <v>10</v>
      </c>
      <c r="F74" s="4" t="str">
        <f>IF(MIN(C11:C14)&lt;0.01,"0.00",F73)</f>
        <v>0.00</v>
      </c>
      <c r="G74" s="38" t="s">
        <v>10</v>
      </c>
    </row>
    <row r="75" spans="1:7" hidden="1" x14ac:dyDescent="0.55000000000000004"/>
    <row r="76" spans="1:7" hidden="1" x14ac:dyDescent="0.55000000000000004">
      <c r="C76" s="174" t="s">
        <v>2</v>
      </c>
      <c r="D76" s="56">
        <f>VLOOKUP(C9,Ranges!G9:H12,2)</f>
        <v>0.04</v>
      </c>
    </row>
    <row r="77" spans="1:7" hidden="1" x14ac:dyDescent="0.55000000000000004">
      <c r="B77" s="58"/>
      <c r="C77" s="175"/>
      <c r="D77" s="57" t="e">
        <f>D76*D72</f>
        <v>#DIV/0!</v>
      </c>
      <c r="F77" s="1"/>
    </row>
    <row r="78" spans="1:7" hidden="1" x14ac:dyDescent="0.55000000000000004">
      <c r="B78" s="58"/>
      <c r="C78" s="65"/>
      <c r="D78" s="66"/>
      <c r="F78" s="1"/>
    </row>
    <row r="79" spans="1:7" hidden="1" x14ac:dyDescent="0.55000000000000004">
      <c r="B79" s="11" t="s">
        <v>76</v>
      </c>
      <c r="C79" s="11"/>
    </row>
    <row r="80" spans="1:7" hidden="1" x14ac:dyDescent="0.55000000000000004">
      <c r="A80" s="64"/>
      <c r="B80" s="38" t="s">
        <v>78</v>
      </c>
      <c r="C80" s="63" t="str">
        <f>IF(OR(SUM(J11:J14)&gt;0,MAX(D67:D70)&gt;D76,C8="serum"),"",IF(D74="0.00","",CONCATENATE("The measured ",C8," acetone concentration is ",TEXT(TRUNC(D72,3),"0.000")," +/- ",IF(INT(D72*D76*10000)&lt;5,"0.001",TEXT(D72*D76,"0.000"))," grams per 100 milliliters, at a coverage probability of 99.7%.  ",CHAR(10),CHAR(10))))</f>
        <v/>
      </c>
    </row>
    <row r="81" spans="1:9" hidden="1" x14ac:dyDescent="0.55000000000000004">
      <c r="A81" s="64"/>
      <c r="B81" s="38" t="s">
        <v>79</v>
      </c>
      <c r="C81" s="63" t="str">
        <f>CONCATENATE("The ",C8," alcohol concentration is 0.00 grams of alcohol per 100 milliliters, as defined by NCGS 20-4.01 (1b).  ",IF(AND(B20="",E20="",C9&lt;&gt;"acetone"),C86,CHAR(10)&amp;CHAR(10)))</f>
        <v>The blood alcohol concentration is 0.00 grams of alcohol per 100 milliliters, as defined by NCGS 20-4.01 (1b).    (Analysis performed using HS-GC.)</v>
      </c>
    </row>
    <row r="82" spans="1:9" hidden="1" x14ac:dyDescent="0.55000000000000004">
      <c r="A82" s="64"/>
      <c r="B82" s="38" t="s">
        <v>80</v>
      </c>
      <c r="C82" s="63" t="str">
        <f>IFERROR(IF(AND(SUM(J11:J14)=0,MAX(D67:D70)&gt;D76),"",IF(C8="serum",CONCATENATE("The blood ",C9," concentration is ",TEXT(F74,"0.00")," grams of alcohol per 100 milliliters, as defined by NCGS 20-4.01 (1b).  The reported blood alcohol concentration is a calculated value resulting from a converted serum alcohol concentration.  The measured serum ",C9," concentration is ",TEXT(TRUNC(D72,3),"0.000")," +/- ",IF(INT(D72*D76*10000)&lt;5,"0.001",TEXT(D72*D76,"0.000"))," grams of alcohol per 100 milliliters, at a coverage probability of 99.7%.",IF(AND(B20="",E20=""),C86,CHAR(10)&amp;CHAR(10))),"")),"")</f>
        <v/>
      </c>
    </row>
    <row r="83" spans="1:9" hidden="1" x14ac:dyDescent="0.55000000000000004">
      <c r="A83" s="64"/>
      <c r="B83" s="38" t="s">
        <v>81</v>
      </c>
      <c r="C83" s="63" t="str">
        <f>IFERROR(IF(AND(SUM(J11:J14)=0,MAX(D67:D70)&gt;D76,SUM(K11:K14)=4,M30&lt;&gt;""),CONCATENATE("The ",C8," ",C9," concentration is ",TEXT(INT(M30*100)/100,"0.00")," grams of alcohol per 100 milliliters, as defined by NCGS 20-4.01 (1b)."),IF(AND(SUM(J11:J14)=0,MAX(D67:D70)&gt;D76),"",CONCATENATE("The ",C8," ",C9," concentration is ",TEXT(D74,"0.00")," grams of alcohol per 100 milliliters, as defined by NCGS 20-4.01 (1b).","  The measured ",C8," ",C9," concentration is ",TEXT(TRUNC(D72,3),"0.000")," +/- ",IF(INT(D72*D76*10000)&lt;5,"0.001",TEXT(D72*D76,"0.000"))," grams of alcohol per 100 milliliters, at a coverage probability of 99.7%.  ",IF(AND(B20="",E20=""),C86,CHAR(10)&amp;CHAR(10))))),"")</f>
        <v/>
      </c>
    </row>
    <row r="84" spans="1:9" hidden="1" x14ac:dyDescent="0.55000000000000004">
      <c r="A84" s="64"/>
      <c r="B84" s="38" t="s">
        <v>83</v>
      </c>
      <c r="C84" s="63" t="str">
        <f>CONCATENATE("Analysis confirmed the presence of the following substance: ",B20,".  ",CHAR(10),CHAR(10))</f>
        <v xml:space="preserve">Analysis confirmed the presence of the following substance: .  
</v>
      </c>
    </row>
    <row r="85" spans="1:9" hidden="1" x14ac:dyDescent="0.55000000000000004">
      <c r="A85" s="64"/>
      <c r="B85" s="67" t="s">
        <v>84</v>
      </c>
      <c r="C85" s="54" t="str">
        <f>CONCATENATE("Analysis did not confirm the presence of the following: ",E20,".  ",CHAR(10),CHAR(10))</f>
        <v xml:space="preserve">Analysis did not confirm the presence of the following: .  
</v>
      </c>
    </row>
    <row r="86" spans="1:9" hidden="1" x14ac:dyDescent="0.55000000000000004">
      <c r="A86" s="64"/>
      <c r="B86" s="78" t="s">
        <v>90</v>
      </c>
      <c r="C86" s="101" t="s">
        <v>111</v>
      </c>
    </row>
    <row r="87" spans="1:9" hidden="1" x14ac:dyDescent="0.55000000000000004"/>
    <row r="88" spans="1:9" hidden="1" x14ac:dyDescent="0.55000000000000004"/>
    <row r="89" spans="1:9" hidden="1" x14ac:dyDescent="0.55000000000000004">
      <c r="B89" s="38" t="s">
        <v>100</v>
      </c>
      <c r="E89" s="90"/>
    </row>
    <row r="90" spans="1:9" hidden="1" x14ac:dyDescent="0.55000000000000004">
      <c r="B90" s="159" t="str">
        <f>CONCATENATE(IF(AND(C8&lt;&gt;"serum",C9="acetone"),"- "&amp;C80,""),IF(OR(C17="x",AND(C9&lt;&gt;"acetone",SUM(J11:J14)&gt;0)),"- "&amp;C81,""),IF(AND(SUM(K11:K14)&gt;1,C8&lt;&gt;"serum",C9&lt;&gt;"acetone",C17&lt;&gt;"x",SUM(J11:J14)=0),"- "&amp;C83,""),IF(AND(C8="serum",C17&lt;&gt;"x",SUM(J11:J14)=0),"- "&amp;C82,""),IF(B20&lt;&gt;"","- "&amp;C84,""),IF(E20&lt;&gt;"","- "&amp;C85,""),IF(OR(B20&lt;&gt;"",E20&lt;&gt;"",AND(C9="acetone",C8&lt;&gt;"serum")),C86,""))</f>
        <v/>
      </c>
      <c r="C90" s="160"/>
      <c r="D90" s="160"/>
      <c r="E90" s="160"/>
      <c r="F90" s="160"/>
      <c r="G90" s="160"/>
      <c r="H90" s="160"/>
      <c r="I90" s="161"/>
    </row>
    <row r="91" spans="1:9" hidden="1" x14ac:dyDescent="0.55000000000000004">
      <c r="B91" s="162"/>
      <c r="C91" s="163"/>
      <c r="D91" s="163"/>
      <c r="E91" s="163"/>
      <c r="F91" s="163"/>
      <c r="G91" s="163"/>
      <c r="H91" s="163"/>
      <c r="I91" s="164"/>
    </row>
    <row r="92" spans="1:9" hidden="1" x14ac:dyDescent="0.55000000000000004">
      <c r="B92" s="162"/>
      <c r="C92" s="163"/>
      <c r="D92" s="163"/>
      <c r="E92" s="163"/>
      <c r="F92" s="163"/>
      <c r="G92" s="163"/>
      <c r="H92" s="163"/>
      <c r="I92" s="164"/>
    </row>
    <row r="93" spans="1:9" hidden="1" x14ac:dyDescent="0.55000000000000004">
      <c r="B93" s="162"/>
      <c r="C93" s="163"/>
      <c r="D93" s="163"/>
      <c r="E93" s="163"/>
      <c r="F93" s="163"/>
      <c r="G93" s="163"/>
      <c r="H93" s="163"/>
      <c r="I93" s="164"/>
    </row>
    <row r="94" spans="1:9" hidden="1" x14ac:dyDescent="0.55000000000000004">
      <c r="B94" s="162"/>
      <c r="C94" s="163"/>
      <c r="D94" s="163"/>
      <c r="E94" s="163"/>
      <c r="F94" s="163"/>
      <c r="G94" s="163"/>
      <c r="H94" s="163"/>
      <c r="I94" s="164"/>
    </row>
    <row r="95" spans="1:9" hidden="1" x14ac:dyDescent="0.55000000000000004">
      <c r="B95" s="162"/>
      <c r="C95" s="163"/>
      <c r="D95" s="163"/>
      <c r="E95" s="163"/>
      <c r="F95" s="163"/>
      <c r="G95" s="163"/>
      <c r="H95" s="163"/>
      <c r="I95" s="164"/>
    </row>
    <row r="96" spans="1:9" hidden="1" x14ac:dyDescent="0.55000000000000004">
      <c r="B96" s="162"/>
      <c r="C96" s="163"/>
      <c r="D96" s="163"/>
      <c r="E96" s="163"/>
      <c r="F96" s="163"/>
      <c r="G96" s="163"/>
      <c r="H96" s="163"/>
      <c r="I96" s="164"/>
    </row>
    <row r="97" spans="2:9" hidden="1" x14ac:dyDescent="0.55000000000000004">
      <c r="B97" s="162"/>
      <c r="C97" s="163"/>
      <c r="D97" s="163"/>
      <c r="E97" s="163"/>
      <c r="F97" s="163"/>
      <c r="G97" s="163"/>
      <c r="H97" s="163"/>
      <c r="I97" s="164"/>
    </row>
    <row r="98" spans="2:9" hidden="1" x14ac:dyDescent="0.55000000000000004">
      <c r="B98" s="162"/>
      <c r="C98" s="163"/>
      <c r="D98" s="163"/>
      <c r="E98" s="163"/>
      <c r="F98" s="163"/>
      <c r="G98" s="163"/>
      <c r="H98" s="163"/>
      <c r="I98" s="164"/>
    </row>
    <row r="99" spans="2:9" hidden="1" x14ac:dyDescent="0.55000000000000004">
      <c r="B99" s="165"/>
      <c r="C99" s="166"/>
      <c r="D99" s="166"/>
      <c r="E99" s="166"/>
      <c r="F99" s="166"/>
      <c r="G99" s="166"/>
      <c r="H99" s="166"/>
      <c r="I99" s="167"/>
    </row>
    <row r="100" spans="2:9" hidden="1" x14ac:dyDescent="0.55000000000000004"/>
  </sheetData>
  <sheetProtection algorithmName="SHA-512" hashValue="28DaNVTTY2N4Bh0aKe1edkTQ1LB9Ac0C3aN9knmdO8hFIrNoq1kTvAwUQ+7BVafa4Jr7n/8UPhb0riX+cd8jZw==" saltValue="V/knzGzSx9uqVZe8ky8Jjg==" spinCount="100000" sheet="1" objects="1" scenarios="1"/>
  <mergeCells count="29">
    <mergeCell ref="B1:F1"/>
    <mergeCell ref="E4:F4"/>
    <mergeCell ref="E5:F5"/>
    <mergeCell ref="N7:P7"/>
    <mergeCell ref="F8:F16"/>
    <mergeCell ref="G8:I8"/>
    <mergeCell ref="N8:P8"/>
    <mergeCell ref="G9:I9"/>
    <mergeCell ref="G10:I10"/>
    <mergeCell ref="G11:I11"/>
    <mergeCell ref="B27:I27"/>
    <mergeCell ref="P11:P22"/>
    <mergeCell ref="G12:I12"/>
    <mergeCell ref="G13:I13"/>
    <mergeCell ref="G14:I14"/>
    <mergeCell ref="G15:I15"/>
    <mergeCell ref="G16:I16"/>
    <mergeCell ref="E19:H19"/>
    <mergeCell ref="B20:C20"/>
    <mergeCell ref="E20:H20"/>
    <mergeCell ref="B23:I24"/>
    <mergeCell ref="N23:P23"/>
    <mergeCell ref="O25:P26"/>
    <mergeCell ref="N28:P28"/>
    <mergeCell ref="B30:I38"/>
    <mergeCell ref="B41:I55"/>
    <mergeCell ref="C76:C77"/>
    <mergeCell ref="B90:I99"/>
    <mergeCell ref="N30:P31"/>
  </mergeCells>
  <conditionalFormatting sqref="C67:C70">
    <cfRule type="expression" dxfId="199" priority="8">
      <formula>ABS(C11-$D$72)&gt;$D$77</formula>
    </cfRule>
  </conditionalFormatting>
  <conditionalFormatting sqref="B26">
    <cfRule type="expression" dxfId="198" priority="9">
      <formula>B27=""</formula>
    </cfRule>
  </conditionalFormatting>
  <conditionalFormatting sqref="B4">
    <cfRule type="expression" dxfId="197" priority="7">
      <formula>$B$5=""</formula>
    </cfRule>
  </conditionalFormatting>
  <conditionalFormatting sqref="C4">
    <cfRule type="expression" dxfId="196" priority="6">
      <formula>$C$5=""</formula>
    </cfRule>
  </conditionalFormatting>
  <conditionalFormatting sqref="E4:F4">
    <cfRule type="expression" dxfId="195" priority="5">
      <formula>$E$5=""</formula>
    </cfRule>
  </conditionalFormatting>
  <conditionalFormatting sqref="H4">
    <cfRule type="expression" dxfId="194" priority="4">
      <formula>$H$5=""</formula>
    </cfRule>
  </conditionalFormatting>
  <conditionalFormatting sqref="C8">
    <cfRule type="expression" dxfId="193" priority="3">
      <formula>$C$8&lt;&gt;"blood"</formula>
    </cfRule>
  </conditionalFormatting>
  <conditionalFormatting sqref="C9">
    <cfRule type="expression" dxfId="192" priority="2">
      <formula>$C$9&lt;&gt;"ethanol"</formula>
    </cfRule>
  </conditionalFormatting>
  <conditionalFormatting sqref="M30">
    <cfRule type="expression" dxfId="191" priority="1">
      <formula>N30&lt;&gt;""</formula>
    </cfRule>
  </conditionalFormatting>
  <conditionalFormatting sqref="G9:G12">
    <cfRule type="expression" dxfId="190" priority="169">
      <formula>AND(SUM(J$11:J$14)=0,D67&gt;$D$76)</formula>
    </cfRule>
  </conditionalFormatting>
  <dataValidations count="8">
    <dataValidation type="list" allowBlank="1" showInputMessage="1" showErrorMessage="1" sqref="C17" xr:uid="{00000000-0002-0000-2E00-000000000000}">
      <formula1>applies</formula1>
    </dataValidation>
    <dataValidation type="list" errorStyle="warning" allowBlank="1" showInputMessage="1" showErrorMessage="1" errorTitle="custom entry" error="You have entered a selection not in the drop-down list.  " sqref="B20:C20" xr:uid="{00000000-0002-0000-2E00-000001000000}">
      <formula1>othervolid</formula1>
    </dataValidation>
    <dataValidation type="list" errorStyle="warning" allowBlank="1" showInputMessage="1" showErrorMessage="1" errorTitle="Custom Entry" error="You have entered a name not in the drop-down list." sqref="H5" xr:uid="{00000000-0002-0000-2E00-000002000000}">
      <formula1>analyst_list</formula1>
    </dataValidation>
    <dataValidation type="list" allowBlank="1" showInputMessage="1" showErrorMessage="1" sqref="C8" xr:uid="{00000000-0002-0000-2E00-000003000000}">
      <formula1>matrix_list</formula1>
    </dataValidation>
    <dataValidation type="list" errorStyle="warning" allowBlank="1" showErrorMessage="1" errorTitle="Custom entry" error="You have customized this field." sqref="B23:I24" xr:uid="{00000000-0002-0000-2E00-000004000000}">
      <formula1>statements</formula1>
    </dataValidation>
    <dataValidation type="list" errorStyle="warning" allowBlank="1" showInputMessage="1" showErrorMessage="1" errorTitle="Custom Entry" error="You have entered a selection not in the drop-down list.  " sqref="E20" xr:uid="{00000000-0002-0000-2E00-000005000000}">
      <formula1>othervolid</formula1>
    </dataValidation>
    <dataValidation type="textLength" errorStyle="warning" operator="equal" allowBlank="1" showInputMessage="1" showErrorMessage="1" errorTitle="Case Number Length Error?" error="The length of the case number should be 10 characters." sqref="B5" xr:uid="{00000000-0002-0000-2E00-000006000000}">
      <formula1>10</formula1>
    </dataValidation>
    <dataValidation type="list" errorStyle="warning" allowBlank="1" showErrorMessage="1" errorTitle="Custom entry" error="You have customized this field." sqref="B27:I27" xr:uid="{00000000-0002-0000-2E00-000007000000}">
      <formula1>dispositions</formula1>
    </dataValidation>
  </dataValidations>
  <pageMargins left="0.7" right="0.7" top="0.75" bottom="0.75" header="0.3" footer="0.3"/>
  <pageSetup scale="68" orientation="portrait" horizontalDpi="300" verticalDpi="300" r:id="rId1"/>
  <ignoredErrors>
    <ignoredError sqref="H5 E5 B5:C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8130" r:id="rId4" name="Button 2">
              <controlPr defaultSize="0" print="0" autoFill="0" autoPict="0" macro="[0]!ThisWorkbook.GeneratePDF">
                <anchor moveWithCells="1">
                  <from>
                    <xdr:col>8</xdr:col>
                    <xdr:colOff>1123950</xdr:colOff>
                    <xdr:row>3</xdr:row>
                    <xdr:rowOff>11430</xdr:rowOff>
                  </from>
                  <to>
                    <xdr:col>11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2E00-000008000000}">
          <x14:formula1>
            <xm:f>Ranges!$G$9:$G$12</xm:f>
          </x14:formula1>
          <xm:sqref>C9</xm:sqref>
        </x14:dataValidation>
        <x14:dataValidation type="date" errorStyle="information" operator="lessThan" allowBlank="1" showErrorMessage="1" errorTitle="Uncertainty Update Due" error="The uncertainty values used in this form are due to be updated.  Please ensure you are using the most recent form." xr:uid="{00000000-0002-0000-2E00-000009000000}">
          <x14:formula1>
            <xm:f>Ranges!G14+Ranges!G16</xm:f>
          </x14:formula1>
          <xm:sqref>E5</xm:sqref>
        </x14:dataValidation>
      </x14:dataValidation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49">
    <pageSetUpPr fitToPage="1"/>
  </sheetPr>
  <dimension ref="A1:Q100"/>
  <sheetViews>
    <sheetView showGridLines="0" zoomScaleNormal="100" workbookViewId="0">
      <selection activeCell="C11" sqref="C11"/>
    </sheetView>
  </sheetViews>
  <sheetFormatPr defaultColWidth="9.15625" defaultRowHeight="14.4" x14ac:dyDescent="0.55000000000000004"/>
  <cols>
    <col min="1" max="1" width="1.83984375" style="38" customWidth="1"/>
    <col min="2" max="2" width="20.83984375" style="38" customWidth="1"/>
    <col min="3" max="3" width="12" style="38" bestFit="1" customWidth="1"/>
    <col min="4" max="4" width="11" style="38" customWidth="1"/>
    <col min="5" max="5" width="9.578125" style="38" customWidth="1"/>
    <col min="6" max="6" width="7.15625" style="38" customWidth="1"/>
    <col min="7" max="7" width="7.68359375" style="38" customWidth="1"/>
    <col min="8" max="8" width="25.68359375" style="38" customWidth="1"/>
    <col min="9" max="9" width="38.578125" style="38" customWidth="1"/>
    <col min="10" max="10" width="15.83984375" style="38" hidden="1" customWidth="1"/>
    <col min="11" max="11" width="22.41796875" style="38" hidden="1" customWidth="1"/>
    <col min="12" max="12" width="5" style="38" customWidth="1"/>
    <col min="13" max="13" width="7.41796875" style="38" customWidth="1"/>
    <col min="14" max="14" width="2.26171875" style="38" customWidth="1"/>
    <col min="15" max="15" width="2" style="38" customWidth="1"/>
    <col min="16" max="16" width="88.15625" style="38" customWidth="1"/>
    <col min="17" max="16384" width="9.15625" style="38"/>
  </cols>
  <sheetData>
    <row r="1" spans="2:17" ht="15" customHeight="1" x14ac:dyDescent="0.55000000000000004">
      <c r="B1" s="132" t="str">
        <f>'1'!B1</f>
        <v>Body Fluid Alcohol Concentration and Volatiles Reporting Form</v>
      </c>
      <c r="C1" s="133"/>
      <c r="D1" s="133"/>
      <c r="E1" s="133"/>
      <c r="F1" s="133"/>
      <c r="G1" s="79"/>
      <c r="H1" s="79"/>
      <c r="I1" s="93" t="str">
        <f>'1'!I1</f>
        <v>Version 2</v>
      </c>
      <c r="J1" s="44" t="s">
        <v>40</v>
      </c>
      <c r="K1" s="44" t="s">
        <v>40</v>
      </c>
      <c r="L1" s="44"/>
    </row>
    <row r="2" spans="2:17" ht="15" customHeight="1" x14ac:dyDescent="0.55000000000000004">
      <c r="B2" s="80" t="str">
        <f>'1'!B2</f>
        <v>NCSCL - Toxicology Section</v>
      </c>
      <c r="C2" s="11"/>
      <c r="D2" s="11"/>
      <c r="E2" s="11"/>
      <c r="F2" s="11"/>
      <c r="G2" s="11"/>
      <c r="H2" s="11"/>
      <c r="I2" s="94" t="str">
        <f>'1'!I2</f>
        <v>Effective Date: 11/14/2019</v>
      </c>
      <c r="J2" s="44"/>
      <c r="K2" s="44"/>
      <c r="L2" s="44"/>
      <c r="N2" s="100"/>
    </row>
    <row r="3" spans="2:17" ht="15" customHeight="1" x14ac:dyDescent="0.55000000000000004">
      <c r="D3" s="41"/>
      <c r="O3" s="95" t="s">
        <v>88</v>
      </c>
    </row>
    <row r="4" spans="2:17" ht="15" customHeight="1" x14ac:dyDescent="0.55000000000000004">
      <c r="B4" s="124" t="s">
        <v>37</v>
      </c>
      <c r="C4" s="124" t="s">
        <v>38</v>
      </c>
      <c r="E4" s="138" t="s">
        <v>94</v>
      </c>
      <c r="F4" s="138"/>
      <c r="H4" s="118" t="s">
        <v>44</v>
      </c>
      <c r="J4" s="92"/>
      <c r="O4" s="95"/>
      <c r="P4" s="110" t="s">
        <v>113</v>
      </c>
    </row>
    <row r="5" spans="2:17" ht="15" customHeight="1" x14ac:dyDescent="0.55000000000000004">
      <c r="B5" s="120" t="str">
        <f>IF('Sample list'!B52="","",'Sample list'!B52)</f>
        <v/>
      </c>
      <c r="C5" s="120" t="str">
        <f>IF('Sample list'!C52="","",'Sample list'!C52)</f>
        <v/>
      </c>
      <c r="E5" s="136" t="str">
        <f>IF('1'!E5="","",'1'!E5)</f>
        <v/>
      </c>
      <c r="F5" s="137"/>
      <c r="H5" s="83" t="str">
        <f>IF('1'!H5="","",'1'!H5)</f>
        <v/>
      </c>
      <c r="O5" s="38" t="s">
        <v>88</v>
      </c>
      <c r="P5" s="37" t="str">
        <f>B41</f>
        <v/>
      </c>
    </row>
    <row r="6" spans="2:17" ht="15" customHeight="1" x14ac:dyDescent="0.55000000000000004"/>
    <row r="7" spans="2:17" ht="15" customHeight="1" thickBot="1" x14ac:dyDescent="0.6">
      <c r="N7" s="135" t="s">
        <v>96</v>
      </c>
      <c r="O7" s="135"/>
      <c r="P7" s="135"/>
    </row>
    <row r="8" spans="2:17" ht="15" customHeight="1" x14ac:dyDescent="0.55000000000000004">
      <c r="B8" s="71" t="s">
        <v>92</v>
      </c>
      <c r="C8" s="81" t="s">
        <v>71</v>
      </c>
      <c r="F8" s="141" t="s">
        <v>86</v>
      </c>
      <c r="G8" s="139" t="str">
        <f>CONCATENATE("The measured ",C9," values are:")</f>
        <v>The measured ethanol values are:</v>
      </c>
      <c r="H8" s="140"/>
      <c r="I8" s="140"/>
      <c r="M8" s="64"/>
      <c r="N8" s="134" t="s">
        <v>97</v>
      </c>
      <c r="O8" s="134"/>
      <c r="P8" s="134"/>
      <c r="Q8" s="40"/>
    </row>
    <row r="9" spans="2:17" ht="15" customHeight="1" x14ac:dyDescent="0.55000000000000004">
      <c r="B9" s="72" t="s">
        <v>93</v>
      </c>
      <c r="C9" s="82" t="s">
        <v>5</v>
      </c>
      <c r="F9" s="141"/>
      <c r="G9" s="142" t="str">
        <f>IF(C11="","",IF(C11=0,"0.0000  g/dl",CONCATENATE(TEXT(C11,"0.0000"),"  g/dl",IF(AND(SUM(J$11:J$14)=0,D67&gt;$D$76),CONCATENATE("  (&gt;",$D$76*100,"% deviation from the average)"),""),IF(C11*10000-INT(C11*10000)&gt;0.0001,"    (THIS VALUE CONTAINS MORE DECIMAL PLACES THAN DISPLAYED)",""))))</f>
        <v/>
      </c>
      <c r="H9" s="143"/>
      <c r="I9" s="143"/>
      <c r="M9" s="64"/>
      <c r="N9" s="105"/>
      <c r="O9" s="89"/>
      <c r="P9" s="106"/>
      <c r="Q9" s="40"/>
    </row>
    <row r="10" spans="2:17" ht="15" customHeight="1" x14ac:dyDescent="0.55000000000000004">
      <c r="B10" s="72"/>
      <c r="C10" s="73"/>
      <c r="D10" s="69"/>
      <c r="F10" s="141"/>
      <c r="G10" s="142" t="str">
        <f>IF(C12="","",IF(C12=0,"0.0000  g/dl",CONCATENATE(TEXT(C12,"0.0000"),"  g/dl",IF(AND(SUM(J$11:J$14)=0,D68&gt;$D$76),CONCATENATE("  (&gt;",$D$76*100,"% deviation from the average)"),""),IF(C12*10000-INT(C12*10000)&gt;0.0001,"    (THIS VALUE CONTAINS MORE DECIMAL PLACES THAN DISPLAYED)",""))))</f>
        <v/>
      </c>
      <c r="H10" s="143"/>
      <c r="I10" s="143"/>
      <c r="J10" s="38" t="s">
        <v>39</v>
      </c>
      <c r="K10" s="43" t="s">
        <v>75</v>
      </c>
      <c r="L10" s="43"/>
      <c r="M10" s="64"/>
      <c r="N10" s="7"/>
      <c r="O10" s="89" t="str">
        <f>"Item "&amp;C5&amp;":"</f>
        <v>Item :</v>
      </c>
      <c r="P10" s="89"/>
      <c r="Q10" s="40"/>
    </row>
    <row r="11" spans="2:17" ht="15" customHeight="1" x14ac:dyDescent="0.55000000000000004">
      <c r="B11" s="74" t="s">
        <v>74</v>
      </c>
      <c r="C11" s="84"/>
      <c r="D11" s="2" t="str">
        <f>IF(LEN(C11)&gt;6,"re-enter",IF(C11&gt;0.5,"HI cal",""))</f>
        <v/>
      </c>
      <c r="F11" s="141"/>
      <c r="G11" s="142" t="str">
        <f>IF(C13="","",IF(C13=0,"0.0000  g/dl",CONCATENATE(TEXT(C13,"0.0000"),"  g/dl",IF(AND(SUM(J$11:J$14)=0,D69&gt;$D$76),CONCATENATE("  (&gt;",$D$76*100,"% deviation from the average)"),""),IF(C13*10000-INT(C13*10000)&gt;0.0001,"    (THIS VALUE CONTAINS MORE DECIMAL PLACES THAN DISPLAYED)",""))))</f>
        <v/>
      </c>
      <c r="H11" s="143"/>
      <c r="I11" s="143"/>
      <c r="J11" s="54">
        <f>IF(C11="",0,IF(C11&lt;0.01,1,0))</f>
        <v>0</v>
      </c>
      <c r="K11" s="43">
        <f>IF(C11&lt;&gt;"",1,0)</f>
        <v>0</v>
      </c>
      <c r="L11" s="43"/>
      <c r="M11" s="64"/>
      <c r="N11" s="88"/>
      <c r="O11" s="91"/>
      <c r="P11" s="151" t="str">
        <f>CONCATENATE(IF(B90="","",B90&amp;CHAR(10)&amp;CHAR(10)),IF(B23="","","- "&amp;B23))</f>
        <v/>
      </c>
      <c r="Q11" s="40"/>
    </row>
    <row r="12" spans="2:17" ht="15" customHeight="1" x14ac:dyDescent="0.55000000000000004">
      <c r="B12" s="72"/>
      <c r="C12" s="84"/>
      <c r="D12" s="2" t="str">
        <f>IF(LEN(C12)&gt;6,"re-enter",IF(C12&gt;0.5,"HI cal",""))</f>
        <v/>
      </c>
      <c r="F12" s="141"/>
      <c r="G12" s="142" t="str">
        <f>IF(C14="","",IF(C14=0,"0.0000  g/dl",CONCATENATE(TEXT(C14,"0.0000"),"  g/dl",IF(AND(SUM(J$11:J$14)=0,D70&gt;$D$76),CONCATENATE("  (&gt;",$D$76*100,"% deviation from the average)"),""),IF(C14*10000-INT(C14*10000)&gt;0.0001,"    (THIS VALUE CONTAINS MORE DECIMAL PLACES THAN DISPLAYED)",""))))</f>
        <v/>
      </c>
      <c r="H12" s="143"/>
      <c r="I12" s="143"/>
      <c r="J12" s="54">
        <f>IF(C12="",0,IF(C12&lt;0.01,1,0))</f>
        <v>0</v>
      </c>
      <c r="K12" s="43">
        <f>IF(C12&lt;&gt;"",1,0)</f>
        <v>0</v>
      </c>
      <c r="L12" s="43"/>
      <c r="M12" s="64"/>
      <c r="N12" s="88"/>
      <c r="O12" s="88"/>
      <c r="P12" s="151"/>
      <c r="Q12" s="40"/>
    </row>
    <row r="13" spans="2:17" ht="15" customHeight="1" x14ac:dyDescent="0.55000000000000004">
      <c r="B13" s="72"/>
      <c r="C13" s="84"/>
      <c r="D13" s="2" t="str">
        <f>IF(LEN(C13)&gt;6,"re-enter",IF(C13&gt;0.5,"HI cal",""))</f>
        <v/>
      </c>
      <c r="F13" s="141"/>
      <c r="G13" s="139" t="str">
        <f>IF(MIN(C11:C14)&lt;0.01,"",CONCATENATE("The average of the four values is  ",TEXT(D72,"0.000000")," g/dl."))</f>
        <v/>
      </c>
      <c r="H13" s="140"/>
      <c r="I13" s="140"/>
      <c r="J13" s="54">
        <f>IF(C13="",0,IF(C13&lt;0.01,1,0))</f>
        <v>0</v>
      </c>
      <c r="K13" s="43">
        <f>IF(C13&lt;&gt;"",1,0)</f>
        <v>0</v>
      </c>
      <c r="L13" s="43"/>
      <c r="M13" s="64"/>
      <c r="N13" s="88"/>
      <c r="O13" s="88"/>
      <c r="P13" s="151"/>
      <c r="Q13" s="40"/>
    </row>
    <row r="14" spans="2:17" ht="15" customHeight="1" thickBot="1" x14ac:dyDescent="0.6">
      <c r="B14" s="75"/>
      <c r="C14" s="85"/>
      <c r="D14" s="2" t="str">
        <f>IF(LEN(C14)&gt;6,"re-enter",IF(C14&gt;0.5,"HI cal",""))</f>
        <v/>
      </c>
      <c r="F14" s="141"/>
      <c r="G14" s="144" t="str">
        <f>IF(MIN(C11:C14)&lt;0.01,"",CONCATENATE("The ",D76*100,"% uncertainty is +/- ", TEXT(D77,"0.0000000"), " g/dl, at a 99.73 % level of confidence (k=3)."))</f>
        <v/>
      </c>
      <c r="H14" s="145"/>
      <c r="I14" s="145"/>
      <c r="J14" s="54">
        <f>IF(C14="",0,IF(C14&lt;0.01,1,0))</f>
        <v>0</v>
      </c>
      <c r="K14" s="43">
        <f>IF(C14&lt;&gt;"",1,0)</f>
        <v>0</v>
      </c>
      <c r="L14" s="43"/>
      <c r="M14" s="64"/>
      <c r="N14" s="88"/>
      <c r="O14" s="88"/>
      <c r="P14" s="151"/>
      <c r="Q14" s="40"/>
    </row>
    <row r="15" spans="2:17" x14ac:dyDescent="0.55000000000000004">
      <c r="B15" s="117"/>
      <c r="F15" s="141"/>
      <c r="G15" s="146" t="str">
        <f>IF(OR(MIN(C11:C14)&lt;0.01,SUM(K11:K14)&lt;&gt;4),"",IF(AND(MAX(D67:D70)&gt;D76,M30=""),"",IF(AND(MAX(D67:D70)&gt;D76,M30&lt;&gt;""),"The lowest value was used for reporting.",CONCATENATE("The ",IF(C8="serum","serum converted, ",""),"truncated average for reporting is ",IF(C8="serum",TEXT(F74,"0.00"),TEXT(D74,"0.00")),"  g/dl."))))</f>
        <v/>
      </c>
      <c r="H15" s="147"/>
      <c r="I15" s="147"/>
      <c r="J15" s="54"/>
      <c r="M15" s="64"/>
      <c r="N15" s="88"/>
      <c r="O15" s="91"/>
      <c r="P15" s="151"/>
      <c r="Q15" s="40"/>
    </row>
    <row r="16" spans="2:17" x14ac:dyDescent="0.55000000000000004">
      <c r="B16" s="117"/>
      <c r="C16" s="70" t="str">
        <f>IF(AND(C9&lt;&gt;"acetone",C17="x",SUM(K11:K14)&gt;0,SUM(J11:J14)=0),"'No alcohol' selected below conflicts with entered results!","")</f>
        <v/>
      </c>
      <c r="F16" s="141"/>
      <c r="G16" s="144" t="str">
        <f>IF(C8="serum",CONCATENATE("The serum to whole blood conversion calculation is:  ",TEXT(D72,"0.000000")," g/dl / 1.18 = ",TEXT(F72,"0.000000")," g/dl."),"")</f>
        <v/>
      </c>
      <c r="H16" s="145"/>
      <c r="I16" s="145"/>
      <c r="J16" s="54"/>
      <c r="M16" s="64"/>
      <c r="N16" s="88"/>
      <c r="O16" s="7"/>
      <c r="P16" s="151"/>
      <c r="Q16" s="40"/>
    </row>
    <row r="17" spans="2:17" x14ac:dyDescent="0.55000000000000004">
      <c r="B17" s="68" t="s">
        <v>42</v>
      </c>
      <c r="C17" s="86"/>
      <c r="D17" s="60" t="s">
        <v>43</v>
      </c>
      <c r="F17" s="98"/>
      <c r="M17" s="64"/>
      <c r="N17" s="7"/>
      <c r="O17" s="7"/>
      <c r="P17" s="151"/>
      <c r="Q17" s="40"/>
    </row>
    <row r="18" spans="2:17" x14ac:dyDescent="0.55000000000000004">
      <c r="M18" s="64"/>
      <c r="N18" s="7"/>
      <c r="O18" s="123"/>
      <c r="P18" s="151"/>
      <c r="Q18" s="40"/>
    </row>
    <row r="19" spans="2:17" x14ac:dyDescent="0.55000000000000004">
      <c r="B19" s="59" t="s">
        <v>85</v>
      </c>
      <c r="C19" s="38" t="str">
        <f>IFERROR(IF(B20="","",IF(VLOOKUP(B20,othervolid,1)=B20,"","+")),"+")</f>
        <v/>
      </c>
      <c r="E19" s="148" t="s">
        <v>82</v>
      </c>
      <c r="F19" s="148"/>
      <c r="G19" s="148"/>
      <c r="H19" s="148"/>
      <c r="I19" s="38" t="str">
        <f>IFERROR(IF(E20="","",IF(VLOOKUP(E20,othervolid,1)=E20,"","+")),"+")</f>
        <v/>
      </c>
      <c r="M19" s="64"/>
      <c r="N19" s="7"/>
      <c r="O19" s="7"/>
      <c r="P19" s="151"/>
      <c r="Q19" s="40"/>
    </row>
    <row r="20" spans="2:17" ht="15" customHeight="1" x14ac:dyDescent="0.55000000000000004">
      <c r="B20" s="158"/>
      <c r="C20" s="158"/>
      <c r="E20" s="171"/>
      <c r="F20" s="172"/>
      <c r="G20" s="172"/>
      <c r="H20" s="173"/>
      <c r="M20" s="64"/>
      <c r="N20" s="88"/>
      <c r="O20" s="7"/>
      <c r="P20" s="151"/>
      <c r="Q20" s="40"/>
    </row>
    <row r="21" spans="2:17" x14ac:dyDescent="0.55000000000000004">
      <c r="D21" s="99" t="str">
        <f>IF(AND(B20=E20,B20&lt;&gt;""),"The two entries above conflict with eachother!","")</f>
        <v/>
      </c>
      <c r="M21" s="64"/>
      <c r="N21" s="88"/>
      <c r="O21" s="7"/>
      <c r="P21" s="151"/>
      <c r="Q21" s="40"/>
    </row>
    <row r="22" spans="2:17" ht="15" customHeight="1" x14ac:dyDescent="0.55000000000000004">
      <c r="B22" s="38" t="s">
        <v>101</v>
      </c>
      <c r="E22" s="38" t="str">
        <f>IFERROR(IF(B23="","",IF(VLOOKUP(B23,statements_alpha,1)=B23,"","+")),"+")</f>
        <v/>
      </c>
      <c r="F22" s="39"/>
      <c r="G22" s="58"/>
      <c r="H22" s="58"/>
      <c r="I22" s="58"/>
      <c r="M22" s="64"/>
      <c r="N22" s="7"/>
      <c r="O22" s="7"/>
      <c r="P22" s="151"/>
      <c r="Q22" s="40"/>
    </row>
    <row r="23" spans="2:17" ht="15" customHeight="1" x14ac:dyDescent="0.55000000000000004">
      <c r="B23" s="152"/>
      <c r="C23" s="153"/>
      <c r="D23" s="153"/>
      <c r="E23" s="153"/>
      <c r="F23" s="153"/>
      <c r="G23" s="153"/>
      <c r="H23" s="153"/>
      <c r="I23" s="154"/>
      <c r="M23" s="64"/>
      <c r="N23" s="149" t="s">
        <v>98</v>
      </c>
      <c r="O23" s="134"/>
      <c r="P23" s="150"/>
      <c r="Q23" s="40"/>
    </row>
    <row r="24" spans="2:17" x14ac:dyDescent="0.55000000000000004">
      <c r="B24" s="155"/>
      <c r="C24" s="156"/>
      <c r="D24" s="156"/>
      <c r="E24" s="156"/>
      <c r="F24" s="156"/>
      <c r="G24" s="156"/>
      <c r="H24" s="156"/>
      <c r="I24" s="157"/>
      <c r="M24" s="64"/>
      <c r="N24" s="107"/>
      <c r="O24" s="108"/>
      <c r="P24" s="109"/>
      <c r="Q24" s="40"/>
    </row>
    <row r="25" spans="2:17" x14ac:dyDescent="0.55000000000000004">
      <c r="F25" s="7"/>
      <c r="G25" s="58"/>
      <c r="H25" s="58"/>
      <c r="I25" s="58"/>
      <c r="M25" s="64"/>
      <c r="N25" s="7"/>
      <c r="O25" s="177" t="str">
        <f>IF(B27="","",RIGHT(B27,LEN(B27)-48))</f>
        <v/>
      </c>
      <c r="P25" s="177"/>
      <c r="Q25" s="40"/>
    </row>
    <row r="26" spans="2:17" ht="15" customHeight="1" x14ac:dyDescent="0.55000000000000004">
      <c r="B26" s="111" t="s">
        <v>102</v>
      </c>
      <c r="C26" s="38" t="str">
        <f>IFERROR(IF(B27="","",IF(VLOOKUP(B27,dispositions_alpha,1)=B27,"","+")),"+")</f>
        <v/>
      </c>
      <c r="M26" s="64"/>
      <c r="N26" s="7"/>
      <c r="O26" s="177"/>
      <c r="P26" s="177"/>
      <c r="Q26" s="40"/>
    </row>
    <row r="27" spans="2:17" x14ac:dyDescent="0.55000000000000004">
      <c r="B27" s="168"/>
      <c r="C27" s="169"/>
      <c r="D27" s="169"/>
      <c r="E27" s="169"/>
      <c r="F27" s="169"/>
      <c r="G27" s="169"/>
      <c r="H27" s="169"/>
      <c r="I27" s="170"/>
      <c r="M27" s="64"/>
      <c r="N27" s="7"/>
      <c r="O27" s="7"/>
      <c r="P27" s="7"/>
      <c r="Q27" s="40"/>
    </row>
    <row r="28" spans="2:17" x14ac:dyDescent="0.55000000000000004">
      <c r="M28" s="64"/>
      <c r="N28" s="176" t="s">
        <v>99</v>
      </c>
      <c r="O28" s="176"/>
      <c r="P28" s="176"/>
      <c r="Q28" s="40"/>
    </row>
    <row r="29" spans="2:17" ht="15" customHeight="1" x14ac:dyDescent="0.55000000000000004">
      <c r="B29" s="42" t="s">
        <v>28</v>
      </c>
      <c r="C29" s="102"/>
      <c r="D29" s="102"/>
      <c r="E29" s="102"/>
      <c r="F29" s="102"/>
      <c r="G29" s="102"/>
      <c r="H29" s="102"/>
      <c r="I29" s="102"/>
      <c r="N29" s="79"/>
      <c r="O29" s="79"/>
      <c r="P29" s="79"/>
    </row>
    <row r="30" spans="2:17" x14ac:dyDescent="0.55000000000000004">
      <c r="B30" s="179"/>
      <c r="C30" s="180"/>
      <c r="D30" s="180"/>
      <c r="E30" s="180"/>
      <c r="F30" s="180"/>
      <c r="G30" s="180"/>
      <c r="H30" s="180"/>
      <c r="I30" s="181"/>
      <c r="M30" s="130"/>
      <c r="N30" s="178" t="str">
        <f>IF(AND(MAX(D67:D70)&gt;D76,SUM(K11:K14)=4),"&lt;- If this is a second set of values for the case, and both sets have an unacceptable deviation from the mean, enter the lowest value in the cell to the left (gm/dL).","")</f>
        <v/>
      </c>
      <c r="O30" s="178"/>
      <c r="P30" s="178"/>
    </row>
    <row r="31" spans="2:17" ht="15" customHeight="1" x14ac:dyDescent="0.55000000000000004">
      <c r="B31" s="182"/>
      <c r="C31" s="183"/>
      <c r="D31" s="183"/>
      <c r="E31" s="183"/>
      <c r="F31" s="183"/>
      <c r="G31" s="183"/>
      <c r="H31" s="183"/>
      <c r="I31" s="184"/>
      <c r="N31" s="178"/>
      <c r="O31" s="178"/>
      <c r="P31" s="178"/>
    </row>
    <row r="32" spans="2:17" x14ac:dyDescent="0.55000000000000004">
      <c r="B32" s="182"/>
      <c r="C32" s="183"/>
      <c r="D32" s="183"/>
      <c r="E32" s="183"/>
      <c r="F32" s="183"/>
      <c r="G32" s="183"/>
      <c r="H32" s="183"/>
      <c r="I32" s="184"/>
      <c r="M32" s="5"/>
    </row>
    <row r="33" spans="2:9" x14ac:dyDescent="0.55000000000000004">
      <c r="B33" s="182"/>
      <c r="C33" s="183"/>
      <c r="D33" s="183"/>
      <c r="E33" s="183"/>
      <c r="F33" s="183"/>
      <c r="G33" s="183"/>
      <c r="H33" s="183"/>
      <c r="I33" s="184"/>
    </row>
    <row r="34" spans="2:9" x14ac:dyDescent="0.55000000000000004">
      <c r="B34" s="182"/>
      <c r="C34" s="183"/>
      <c r="D34" s="183"/>
      <c r="E34" s="183"/>
      <c r="F34" s="183"/>
      <c r="G34" s="183"/>
      <c r="H34" s="183"/>
      <c r="I34" s="184"/>
    </row>
    <row r="35" spans="2:9" x14ac:dyDescent="0.55000000000000004">
      <c r="B35" s="182"/>
      <c r="C35" s="183"/>
      <c r="D35" s="183"/>
      <c r="E35" s="183"/>
      <c r="F35" s="183"/>
      <c r="G35" s="183"/>
      <c r="H35" s="183"/>
      <c r="I35" s="184"/>
    </row>
    <row r="36" spans="2:9" x14ac:dyDescent="0.55000000000000004">
      <c r="B36" s="182"/>
      <c r="C36" s="183"/>
      <c r="D36" s="183"/>
      <c r="E36" s="183"/>
      <c r="F36" s="183"/>
      <c r="G36" s="183"/>
      <c r="H36" s="183"/>
      <c r="I36" s="184"/>
    </row>
    <row r="37" spans="2:9" x14ac:dyDescent="0.55000000000000004">
      <c r="B37" s="182"/>
      <c r="C37" s="183"/>
      <c r="D37" s="183"/>
      <c r="E37" s="183"/>
      <c r="F37" s="183"/>
      <c r="G37" s="183"/>
      <c r="H37" s="183"/>
      <c r="I37" s="184"/>
    </row>
    <row r="38" spans="2:9" x14ac:dyDescent="0.55000000000000004">
      <c r="B38" s="185"/>
      <c r="C38" s="186"/>
      <c r="D38" s="186"/>
      <c r="E38" s="186"/>
      <c r="F38" s="186"/>
      <c r="G38" s="186"/>
      <c r="H38" s="186"/>
      <c r="I38" s="187"/>
    </row>
    <row r="40" spans="2:9" x14ac:dyDescent="0.55000000000000004">
      <c r="B40" s="7" t="s">
        <v>103</v>
      </c>
    </row>
    <row r="41" spans="2:9" ht="15" customHeight="1" x14ac:dyDescent="0.55000000000000004">
      <c r="B41" s="159" t="str">
        <f>CONCATENATE(IF(B90="","",B90&amp;CHAR(10)&amp;CHAR(10)),IF(B23="","","- "&amp;B23&amp;CHAR(10)&amp;CHAR(10)))</f>
        <v/>
      </c>
      <c r="C41" s="160"/>
      <c r="D41" s="160"/>
      <c r="E41" s="160"/>
      <c r="F41" s="160"/>
      <c r="G41" s="160"/>
      <c r="H41" s="160"/>
      <c r="I41" s="161"/>
    </row>
    <row r="42" spans="2:9" x14ac:dyDescent="0.55000000000000004">
      <c r="B42" s="162"/>
      <c r="C42" s="163"/>
      <c r="D42" s="163"/>
      <c r="E42" s="163"/>
      <c r="F42" s="163"/>
      <c r="G42" s="163"/>
      <c r="H42" s="163"/>
      <c r="I42" s="164"/>
    </row>
    <row r="43" spans="2:9" x14ac:dyDescent="0.55000000000000004">
      <c r="B43" s="162"/>
      <c r="C43" s="163"/>
      <c r="D43" s="163"/>
      <c r="E43" s="163"/>
      <c r="F43" s="163"/>
      <c r="G43" s="163"/>
      <c r="H43" s="163"/>
      <c r="I43" s="164"/>
    </row>
    <row r="44" spans="2:9" x14ac:dyDescent="0.55000000000000004">
      <c r="B44" s="162"/>
      <c r="C44" s="163"/>
      <c r="D44" s="163"/>
      <c r="E44" s="163"/>
      <c r="F44" s="163"/>
      <c r="G44" s="163"/>
      <c r="H44" s="163"/>
      <c r="I44" s="164"/>
    </row>
    <row r="45" spans="2:9" x14ac:dyDescent="0.55000000000000004">
      <c r="B45" s="162"/>
      <c r="C45" s="163"/>
      <c r="D45" s="163"/>
      <c r="E45" s="163"/>
      <c r="F45" s="163"/>
      <c r="G45" s="163"/>
      <c r="H45" s="163"/>
      <c r="I45" s="164"/>
    </row>
    <row r="46" spans="2:9" x14ac:dyDescent="0.55000000000000004">
      <c r="B46" s="162"/>
      <c r="C46" s="163"/>
      <c r="D46" s="163"/>
      <c r="E46" s="163"/>
      <c r="F46" s="163"/>
      <c r="G46" s="163"/>
      <c r="H46" s="163"/>
      <c r="I46" s="164"/>
    </row>
    <row r="47" spans="2:9" x14ac:dyDescent="0.55000000000000004">
      <c r="B47" s="162"/>
      <c r="C47" s="163"/>
      <c r="D47" s="163"/>
      <c r="E47" s="163"/>
      <c r="F47" s="163"/>
      <c r="G47" s="163"/>
      <c r="H47" s="163"/>
      <c r="I47" s="164"/>
    </row>
    <row r="48" spans="2:9" x14ac:dyDescent="0.55000000000000004">
      <c r="B48" s="162"/>
      <c r="C48" s="163"/>
      <c r="D48" s="163"/>
      <c r="E48" s="163"/>
      <c r="F48" s="163"/>
      <c r="G48" s="163"/>
      <c r="H48" s="163"/>
      <c r="I48" s="164"/>
    </row>
    <row r="49" spans="2:12" x14ac:dyDescent="0.55000000000000004">
      <c r="B49" s="162"/>
      <c r="C49" s="163"/>
      <c r="D49" s="163"/>
      <c r="E49" s="163"/>
      <c r="F49" s="163"/>
      <c r="G49" s="163"/>
      <c r="H49" s="163"/>
      <c r="I49" s="164"/>
    </row>
    <row r="50" spans="2:12" x14ac:dyDescent="0.55000000000000004">
      <c r="B50" s="162"/>
      <c r="C50" s="163"/>
      <c r="D50" s="163"/>
      <c r="E50" s="163"/>
      <c r="F50" s="163"/>
      <c r="G50" s="163"/>
      <c r="H50" s="163"/>
      <c r="I50" s="164"/>
    </row>
    <row r="51" spans="2:12" x14ac:dyDescent="0.55000000000000004">
      <c r="B51" s="162"/>
      <c r="C51" s="163"/>
      <c r="D51" s="163"/>
      <c r="E51" s="163"/>
      <c r="F51" s="163"/>
      <c r="G51" s="163"/>
      <c r="H51" s="163"/>
      <c r="I51" s="164"/>
    </row>
    <row r="52" spans="2:12" x14ac:dyDescent="0.55000000000000004">
      <c r="B52" s="162"/>
      <c r="C52" s="163"/>
      <c r="D52" s="163"/>
      <c r="E52" s="163"/>
      <c r="F52" s="163"/>
      <c r="G52" s="163"/>
      <c r="H52" s="163"/>
      <c r="I52" s="164"/>
    </row>
    <row r="53" spans="2:12" x14ac:dyDescent="0.55000000000000004">
      <c r="B53" s="162"/>
      <c r="C53" s="163"/>
      <c r="D53" s="163"/>
      <c r="E53" s="163"/>
      <c r="F53" s="163"/>
      <c r="G53" s="163"/>
      <c r="H53" s="163"/>
      <c r="I53" s="164"/>
    </row>
    <row r="54" spans="2:12" x14ac:dyDescent="0.55000000000000004">
      <c r="B54" s="162"/>
      <c r="C54" s="163"/>
      <c r="D54" s="163"/>
      <c r="E54" s="163"/>
      <c r="F54" s="163"/>
      <c r="G54" s="163"/>
      <c r="H54" s="163"/>
      <c r="I54" s="164"/>
    </row>
    <row r="55" spans="2:12" x14ac:dyDescent="0.55000000000000004">
      <c r="B55" s="165"/>
      <c r="C55" s="166"/>
      <c r="D55" s="166"/>
      <c r="E55" s="166"/>
      <c r="F55" s="166"/>
      <c r="G55" s="166"/>
      <c r="H55" s="166"/>
      <c r="I55" s="167"/>
    </row>
    <row r="56" spans="2:12" x14ac:dyDescent="0.55000000000000004">
      <c r="B56" s="103"/>
      <c r="C56" s="103"/>
      <c r="D56" s="103"/>
      <c r="E56" s="103"/>
      <c r="F56" s="103"/>
      <c r="G56" s="103"/>
      <c r="H56" s="103"/>
      <c r="I56" s="103"/>
    </row>
    <row r="57" spans="2:12" x14ac:dyDescent="0.55000000000000004">
      <c r="B57" s="104" t="s">
        <v>112</v>
      </c>
      <c r="C57" s="103"/>
      <c r="D57" s="103"/>
      <c r="E57" s="103"/>
      <c r="F57" s="103"/>
      <c r="G57" s="103"/>
      <c r="H57" s="103"/>
      <c r="I57" s="103"/>
    </row>
    <row r="59" spans="2:12" x14ac:dyDescent="0.55000000000000004">
      <c r="B59" s="42" t="str">
        <f>'1'!B59</f>
        <v>Form template approved by Toxicology Technical Leader Wayne Lewallen on 11/14/2019.</v>
      </c>
    </row>
    <row r="60" spans="2:12" x14ac:dyDescent="0.55000000000000004">
      <c r="B60" s="42"/>
    </row>
    <row r="61" spans="2:12" x14ac:dyDescent="0.55000000000000004">
      <c r="B61" s="42"/>
      <c r="L61" s="119"/>
    </row>
    <row r="62" spans="2:12" x14ac:dyDescent="0.55000000000000004">
      <c r="B62" s="42"/>
      <c r="I62" s="8"/>
      <c r="L62" s="119" t="s">
        <v>118</v>
      </c>
    </row>
    <row r="63" spans="2:12" x14ac:dyDescent="0.55000000000000004">
      <c r="I63" s="131"/>
    </row>
    <row r="64" spans="2:12" x14ac:dyDescent="0.55000000000000004">
      <c r="I64" s="7"/>
    </row>
    <row r="65" spans="1:7" hidden="1" x14ac:dyDescent="0.55000000000000004">
      <c r="B65" s="44" t="s">
        <v>29</v>
      </c>
    </row>
    <row r="66" spans="1:7" hidden="1" x14ac:dyDescent="0.55000000000000004">
      <c r="B66" s="21" t="s">
        <v>41</v>
      </c>
      <c r="C66" s="46" t="s">
        <v>3</v>
      </c>
      <c r="D66" s="45"/>
    </row>
    <row r="67" spans="1:7" hidden="1" x14ac:dyDescent="0.55000000000000004">
      <c r="B67" s="47">
        <f>C11</f>
        <v>0</v>
      </c>
      <c r="C67" s="9" t="e">
        <f>ABS(C11-D$72)</f>
        <v>#DIV/0!</v>
      </c>
      <c r="D67" s="16" t="str">
        <f>IFERROR(C67/$D$72,"")</f>
        <v/>
      </c>
    </row>
    <row r="68" spans="1:7" hidden="1" x14ac:dyDescent="0.55000000000000004">
      <c r="B68" s="47">
        <f>C12</f>
        <v>0</v>
      </c>
      <c r="C68" s="10" t="e">
        <f>ABS(C12-D$72)</f>
        <v>#DIV/0!</v>
      </c>
      <c r="D68" s="16" t="str">
        <f t="shared" ref="D68:D70" si="0">IFERROR(C68/$D$72,"")</f>
        <v/>
      </c>
    </row>
    <row r="69" spans="1:7" hidden="1" x14ac:dyDescent="0.55000000000000004">
      <c r="B69" s="47">
        <f>C13</f>
        <v>0</v>
      </c>
      <c r="C69" s="10" t="e">
        <f>ABS(C13-D$72)</f>
        <v>#DIV/0!</v>
      </c>
      <c r="D69" s="16" t="str">
        <f t="shared" si="0"/>
        <v/>
      </c>
    </row>
    <row r="70" spans="1:7" hidden="1" x14ac:dyDescent="0.55000000000000004">
      <c r="B70" s="47">
        <f>C14</f>
        <v>0</v>
      </c>
      <c r="C70" s="10" t="e">
        <f>ABS(C14-D$72)</f>
        <v>#DIV/0!</v>
      </c>
      <c r="D70" s="16" t="str">
        <f t="shared" si="0"/>
        <v/>
      </c>
    </row>
    <row r="71" spans="1:7" hidden="1" x14ac:dyDescent="0.55000000000000004">
      <c r="F71" s="38" t="s">
        <v>77</v>
      </c>
    </row>
    <row r="72" spans="1:7" hidden="1" x14ac:dyDescent="0.55000000000000004">
      <c r="C72" s="38" t="s">
        <v>0</v>
      </c>
      <c r="D72" s="6" t="e">
        <f>AVERAGE(C11:C14)</f>
        <v>#DIV/0!</v>
      </c>
      <c r="E72" s="38" t="s">
        <v>10</v>
      </c>
      <c r="F72" s="37" t="e">
        <f>D72/1.18</f>
        <v>#DIV/0!</v>
      </c>
      <c r="G72" s="38" t="s">
        <v>10</v>
      </c>
    </row>
    <row r="73" spans="1:7" hidden="1" x14ac:dyDescent="0.55000000000000004">
      <c r="C73" s="55" t="s">
        <v>4</v>
      </c>
      <c r="D73" s="3" t="e">
        <f>TEXT(INT(D72*100)/100,"0.00")</f>
        <v>#DIV/0!</v>
      </c>
      <c r="E73" s="38" t="s">
        <v>10</v>
      </c>
      <c r="F73" s="3" t="e">
        <f>TEXT(INT(F72*100)/100,"0.00")</f>
        <v>#DIV/0!</v>
      </c>
      <c r="G73" s="38" t="s">
        <v>10</v>
      </c>
    </row>
    <row r="74" spans="1:7" hidden="1" x14ac:dyDescent="0.55000000000000004">
      <c r="C74" s="8" t="s">
        <v>1</v>
      </c>
      <c r="D74" s="4" t="str">
        <f>IF(MIN(C11:C14)&lt;0.01,"0.00",D73)</f>
        <v>0.00</v>
      </c>
      <c r="E74" s="38" t="s">
        <v>10</v>
      </c>
      <c r="F74" s="4" t="str">
        <f>IF(MIN(C11:C14)&lt;0.01,"0.00",F73)</f>
        <v>0.00</v>
      </c>
      <c r="G74" s="38" t="s">
        <v>10</v>
      </c>
    </row>
    <row r="75" spans="1:7" hidden="1" x14ac:dyDescent="0.55000000000000004"/>
    <row r="76" spans="1:7" hidden="1" x14ac:dyDescent="0.55000000000000004">
      <c r="C76" s="174" t="s">
        <v>2</v>
      </c>
      <c r="D76" s="56">
        <f>VLOOKUP(C9,Ranges!G9:H12,2)</f>
        <v>0.04</v>
      </c>
    </row>
    <row r="77" spans="1:7" hidden="1" x14ac:dyDescent="0.55000000000000004">
      <c r="B77" s="58"/>
      <c r="C77" s="175"/>
      <c r="D77" s="57" t="e">
        <f>D76*D72</f>
        <v>#DIV/0!</v>
      </c>
      <c r="F77" s="1"/>
    </row>
    <row r="78" spans="1:7" hidden="1" x14ac:dyDescent="0.55000000000000004">
      <c r="B78" s="58"/>
      <c r="C78" s="65"/>
      <c r="D78" s="66"/>
      <c r="F78" s="1"/>
    </row>
    <row r="79" spans="1:7" hidden="1" x14ac:dyDescent="0.55000000000000004">
      <c r="B79" s="11" t="s">
        <v>76</v>
      </c>
      <c r="C79" s="11"/>
    </row>
    <row r="80" spans="1:7" hidden="1" x14ac:dyDescent="0.55000000000000004">
      <c r="A80" s="64"/>
      <c r="B80" s="38" t="s">
        <v>78</v>
      </c>
      <c r="C80" s="63" t="str">
        <f>IF(OR(SUM(J11:J14)&gt;0,MAX(D67:D70)&gt;D76,C8="serum"),"",IF(D74="0.00","",CONCATENATE("The measured ",C8," acetone concentration is ",TEXT(TRUNC(D72,3),"0.000")," +/- ",IF(INT(D72*D76*10000)&lt;5,"0.001",TEXT(D72*D76,"0.000"))," grams per 100 milliliters, at a coverage probability of 99.7%.  ",CHAR(10),CHAR(10))))</f>
        <v/>
      </c>
    </row>
    <row r="81" spans="1:9" hidden="1" x14ac:dyDescent="0.55000000000000004">
      <c r="A81" s="64"/>
      <c r="B81" s="38" t="s">
        <v>79</v>
      </c>
      <c r="C81" s="63" t="str">
        <f>CONCATENATE("The ",C8," alcohol concentration is 0.00 grams of alcohol per 100 milliliters, as defined by NCGS 20-4.01 (1b).  ",IF(AND(B20="",E20="",C9&lt;&gt;"acetone"),C86,CHAR(10)&amp;CHAR(10)))</f>
        <v>The blood alcohol concentration is 0.00 grams of alcohol per 100 milliliters, as defined by NCGS 20-4.01 (1b).    (Analysis performed using HS-GC.)</v>
      </c>
    </row>
    <row r="82" spans="1:9" hidden="1" x14ac:dyDescent="0.55000000000000004">
      <c r="A82" s="64"/>
      <c r="B82" s="38" t="s">
        <v>80</v>
      </c>
      <c r="C82" s="63" t="str">
        <f>IFERROR(IF(AND(SUM(J11:J14)=0,MAX(D67:D70)&gt;D76),"",IF(C8="serum",CONCATENATE("The blood ",C9," concentration is ",TEXT(F74,"0.00")," grams of alcohol per 100 milliliters, as defined by NCGS 20-4.01 (1b).  The reported blood alcohol concentration is a calculated value resulting from a converted serum alcohol concentration.  The measured serum ",C9," concentration is ",TEXT(TRUNC(D72,3),"0.000")," +/- ",IF(INT(D72*D76*10000)&lt;5,"0.001",TEXT(D72*D76,"0.000"))," grams of alcohol per 100 milliliters, at a coverage probability of 99.7%.",IF(AND(B20="",E20=""),C86,CHAR(10)&amp;CHAR(10))),"")),"")</f>
        <v/>
      </c>
    </row>
    <row r="83" spans="1:9" hidden="1" x14ac:dyDescent="0.55000000000000004">
      <c r="A83" s="64"/>
      <c r="B83" s="38" t="s">
        <v>81</v>
      </c>
      <c r="C83" s="63" t="str">
        <f>IFERROR(IF(AND(SUM(J11:J14)=0,MAX(D67:D70)&gt;D76,SUM(K11:K14)=4,M30&lt;&gt;""),CONCATENATE("The ",C8," ",C9," concentration is ",TEXT(INT(M30*100)/100,"0.00")," grams of alcohol per 100 milliliters, as defined by NCGS 20-4.01 (1b)."),IF(AND(SUM(J11:J14)=0,MAX(D67:D70)&gt;D76),"",CONCATENATE("The ",C8," ",C9," concentration is ",TEXT(D74,"0.00")," grams of alcohol per 100 milliliters, as defined by NCGS 20-4.01 (1b).","  The measured ",C8," ",C9," concentration is ",TEXT(TRUNC(D72,3),"0.000")," +/- ",IF(INT(D72*D76*10000)&lt;5,"0.001",TEXT(D72*D76,"0.000"))," grams of alcohol per 100 milliliters, at a coverage probability of 99.7%.  ",IF(AND(B20="",E20=""),C86,CHAR(10)&amp;CHAR(10))))),"")</f>
        <v/>
      </c>
    </row>
    <row r="84" spans="1:9" hidden="1" x14ac:dyDescent="0.55000000000000004">
      <c r="A84" s="64"/>
      <c r="B84" s="38" t="s">
        <v>83</v>
      </c>
      <c r="C84" s="63" t="str">
        <f>CONCATENATE("Analysis confirmed the presence of the following substance: ",B20,".  ",CHAR(10),CHAR(10))</f>
        <v xml:space="preserve">Analysis confirmed the presence of the following substance: .  
</v>
      </c>
    </row>
    <row r="85" spans="1:9" hidden="1" x14ac:dyDescent="0.55000000000000004">
      <c r="A85" s="64"/>
      <c r="B85" s="67" t="s">
        <v>84</v>
      </c>
      <c r="C85" s="54" t="str">
        <f>CONCATENATE("Analysis did not confirm the presence of the following: ",E20,".  ",CHAR(10),CHAR(10))</f>
        <v xml:space="preserve">Analysis did not confirm the presence of the following: .  
</v>
      </c>
    </row>
    <row r="86" spans="1:9" hidden="1" x14ac:dyDescent="0.55000000000000004">
      <c r="A86" s="64"/>
      <c r="B86" s="78" t="s">
        <v>90</v>
      </c>
      <c r="C86" s="101" t="s">
        <v>111</v>
      </c>
    </row>
    <row r="87" spans="1:9" hidden="1" x14ac:dyDescent="0.55000000000000004"/>
    <row r="88" spans="1:9" hidden="1" x14ac:dyDescent="0.55000000000000004"/>
    <row r="89" spans="1:9" hidden="1" x14ac:dyDescent="0.55000000000000004">
      <c r="B89" s="38" t="s">
        <v>100</v>
      </c>
      <c r="E89" s="90"/>
    </row>
    <row r="90" spans="1:9" hidden="1" x14ac:dyDescent="0.55000000000000004">
      <c r="B90" s="159" t="str">
        <f>CONCATENATE(IF(AND(C8&lt;&gt;"serum",C9="acetone"),"- "&amp;C80,""),IF(OR(C17="x",AND(C9&lt;&gt;"acetone",SUM(J11:J14)&gt;0)),"- "&amp;C81,""),IF(AND(SUM(K11:K14)&gt;1,C8&lt;&gt;"serum",C9&lt;&gt;"acetone",C17&lt;&gt;"x",SUM(J11:J14)=0),"- "&amp;C83,""),IF(AND(C8="serum",C17&lt;&gt;"x",SUM(J11:J14)=0),"- "&amp;C82,""),IF(B20&lt;&gt;"","- "&amp;C84,""),IF(E20&lt;&gt;"","- "&amp;C85,""),IF(OR(B20&lt;&gt;"",E20&lt;&gt;"",AND(C9="acetone",C8&lt;&gt;"serum")),C86,""))</f>
        <v/>
      </c>
      <c r="C90" s="160"/>
      <c r="D90" s="160"/>
      <c r="E90" s="160"/>
      <c r="F90" s="160"/>
      <c r="G90" s="160"/>
      <c r="H90" s="160"/>
      <c r="I90" s="161"/>
    </row>
    <row r="91" spans="1:9" hidden="1" x14ac:dyDescent="0.55000000000000004">
      <c r="B91" s="162"/>
      <c r="C91" s="163"/>
      <c r="D91" s="163"/>
      <c r="E91" s="163"/>
      <c r="F91" s="163"/>
      <c r="G91" s="163"/>
      <c r="H91" s="163"/>
      <c r="I91" s="164"/>
    </row>
    <row r="92" spans="1:9" hidden="1" x14ac:dyDescent="0.55000000000000004">
      <c r="B92" s="162"/>
      <c r="C92" s="163"/>
      <c r="D92" s="163"/>
      <c r="E92" s="163"/>
      <c r="F92" s="163"/>
      <c r="G92" s="163"/>
      <c r="H92" s="163"/>
      <c r="I92" s="164"/>
    </row>
    <row r="93" spans="1:9" hidden="1" x14ac:dyDescent="0.55000000000000004">
      <c r="B93" s="162"/>
      <c r="C93" s="163"/>
      <c r="D93" s="163"/>
      <c r="E93" s="163"/>
      <c r="F93" s="163"/>
      <c r="G93" s="163"/>
      <c r="H93" s="163"/>
      <c r="I93" s="164"/>
    </row>
    <row r="94" spans="1:9" hidden="1" x14ac:dyDescent="0.55000000000000004">
      <c r="B94" s="162"/>
      <c r="C94" s="163"/>
      <c r="D94" s="163"/>
      <c r="E94" s="163"/>
      <c r="F94" s="163"/>
      <c r="G94" s="163"/>
      <c r="H94" s="163"/>
      <c r="I94" s="164"/>
    </row>
    <row r="95" spans="1:9" hidden="1" x14ac:dyDescent="0.55000000000000004">
      <c r="B95" s="162"/>
      <c r="C95" s="163"/>
      <c r="D95" s="163"/>
      <c r="E95" s="163"/>
      <c r="F95" s="163"/>
      <c r="G95" s="163"/>
      <c r="H95" s="163"/>
      <c r="I95" s="164"/>
    </row>
    <row r="96" spans="1:9" hidden="1" x14ac:dyDescent="0.55000000000000004">
      <c r="B96" s="162"/>
      <c r="C96" s="163"/>
      <c r="D96" s="163"/>
      <c r="E96" s="163"/>
      <c r="F96" s="163"/>
      <c r="G96" s="163"/>
      <c r="H96" s="163"/>
      <c r="I96" s="164"/>
    </row>
    <row r="97" spans="2:9" hidden="1" x14ac:dyDescent="0.55000000000000004">
      <c r="B97" s="162"/>
      <c r="C97" s="163"/>
      <c r="D97" s="163"/>
      <c r="E97" s="163"/>
      <c r="F97" s="163"/>
      <c r="G97" s="163"/>
      <c r="H97" s="163"/>
      <c r="I97" s="164"/>
    </row>
    <row r="98" spans="2:9" hidden="1" x14ac:dyDescent="0.55000000000000004">
      <c r="B98" s="162"/>
      <c r="C98" s="163"/>
      <c r="D98" s="163"/>
      <c r="E98" s="163"/>
      <c r="F98" s="163"/>
      <c r="G98" s="163"/>
      <c r="H98" s="163"/>
      <c r="I98" s="164"/>
    </row>
    <row r="99" spans="2:9" hidden="1" x14ac:dyDescent="0.55000000000000004">
      <c r="B99" s="165"/>
      <c r="C99" s="166"/>
      <c r="D99" s="166"/>
      <c r="E99" s="166"/>
      <c r="F99" s="166"/>
      <c r="G99" s="166"/>
      <c r="H99" s="166"/>
      <c r="I99" s="167"/>
    </row>
    <row r="100" spans="2:9" hidden="1" x14ac:dyDescent="0.55000000000000004"/>
  </sheetData>
  <sheetProtection algorithmName="SHA-512" hashValue="ZIbKNBVakbGdJPTqc9YgidT+yjioO9QDLneNx31UHoJlveln67Qq98myQt4eIGYz1Etisjzebnn8zqXQi1Mgyw==" saltValue="ixbVRIsvTEApp54QVfTZug==" spinCount="100000" sheet="1" objects="1" scenarios="1"/>
  <mergeCells count="29">
    <mergeCell ref="B1:F1"/>
    <mergeCell ref="E4:F4"/>
    <mergeCell ref="E5:F5"/>
    <mergeCell ref="N7:P7"/>
    <mergeCell ref="F8:F16"/>
    <mergeCell ref="G8:I8"/>
    <mergeCell ref="N8:P8"/>
    <mergeCell ref="G9:I9"/>
    <mergeCell ref="G10:I10"/>
    <mergeCell ref="G11:I11"/>
    <mergeCell ref="B27:I27"/>
    <mergeCell ref="P11:P22"/>
    <mergeCell ref="G12:I12"/>
    <mergeCell ref="G13:I13"/>
    <mergeCell ref="G14:I14"/>
    <mergeCell ref="G15:I15"/>
    <mergeCell ref="G16:I16"/>
    <mergeCell ref="E19:H19"/>
    <mergeCell ref="B20:C20"/>
    <mergeCell ref="E20:H20"/>
    <mergeCell ref="B23:I24"/>
    <mergeCell ref="N23:P23"/>
    <mergeCell ref="O25:P26"/>
    <mergeCell ref="N28:P28"/>
    <mergeCell ref="B30:I38"/>
    <mergeCell ref="B41:I55"/>
    <mergeCell ref="C76:C77"/>
    <mergeCell ref="B90:I99"/>
    <mergeCell ref="N30:P31"/>
  </mergeCells>
  <conditionalFormatting sqref="C67:C70">
    <cfRule type="expression" dxfId="189" priority="8">
      <formula>ABS(C11-$D$72)&gt;$D$77</formula>
    </cfRule>
  </conditionalFormatting>
  <conditionalFormatting sqref="B26">
    <cfRule type="expression" dxfId="188" priority="9">
      <formula>B27=""</formula>
    </cfRule>
  </conditionalFormatting>
  <conditionalFormatting sqref="B4">
    <cfRule type="expression" dxfId="187" priority="7">
      <formula>$B$5=""</formula>
    </cfRule>
  </conditionalFormatting>
  <conditionalFormatting sqref="C4">
    <cfRule type="expression" dxfId="186" priority="6">
      <formula>$C$5=""</formula>
    </cfRule>
  </conditionalFormatting>
  <conditionalFormatting sqref="E4:F4">
    <cfRule type="expression" dxfId="185" priority="5">
      <formula>$E$5=""</formula>
    </cfRule>
  </conditionalFormatting>
  <conditionalFormatting sqref="H4">
    <cfRule type="expression" dxfId="184" priority="4">
      <formula>$H$5=""</formula>
    </cfRule>
  </conditionalFormatting>
  <conditionalFormatting sqref="C8">
    <cfRule type="expression" dxfId="183" priority="3">
      <formula>$C$8&lt;&gt;"blood"</formula>
    </cfRule>
  </conditionalFormatting>
  <conditionalFormatting sqref="C9">
    <cfRule type="expression" dxfId="182" priority="2">
      <formula>$C$9&lt;&gt;"ethanol"</formula>
    </cfRule>
  </conditionalFormatting>
  <conditionalFormatting sqref="M30">
    <cfRule type="expression" dxfId="181" priority="1">
      <formula>N30&lt;&gt;""</formula>
    </cfRule>
  </conditionalFormatting>
  <conditionalFormatting sqref="G9:G12">
    <cfRule type="expression" dxfId="180" priority="172">
      <formula>AND(SUM(J$11:J$14)=0,D67&gt;$D$76)</formula>
    </cfRule>
  </conditionalFormatting>
  <dataValidations count="8">
    <dataValidation type="list" errorStyle="warning" allowBlank="1" showErrorMessage="1" errorTitle="Custom entry" error="You have customized this field." sqref="B27:I27" xr:uid="{00000000-0002-0000-2F00-000000000000}">
      <formula1>dispositions</formula1>
    </dataValidation>
    <dataValidation type="textLength" errorStyle="warning" operator="equal" allowBlank="1" showInputMessage="1" showErrorMessage="1" errorTitle="Case Number Length Error?" error="The length of the case number should be 10 characters." sqref="B5" xr:uid="{00000000-0002-0000-2F00-000001000000}">
      <formula1>10</formula1>
    </dataValidation>
    <dataValidation type="list" errorStyle="warning" allowBlank="1" showInputMessage="1" showErrorMessage="1" errorTitle="Custom Entry" error="You have entered a selection not in the drop-down list.  " sqref="E20" xr:uid="{00000000-0002-0000-2F00-000002000000}">
      <formula1>othervolid</formula1>
    </dataValidation>
    <dataValidation type="list" errorStyle="warning" allowBlank="1" showErrorMessage="1" errorTitle="Custom entry" error="You have customized this field." sqref="B23:I24" xr:uid="{00000000-0002-0000-2F00-000003000000}">
      <formula1>statements</formula1>
    </dataValidation>
    <dataValidation type="list" allowBlank="1" showInputMessage="1" showErrorMessage="1" sqref="C8" xr:uid="{00000000-0002-0000-2F00-000004000000}">
      <formula1>matrix_list</formula1>
    </dataValidation>
    <dataValidation type="list" errorStyle="warning" allowBlank="1" showInputMessage="1" showErrorMessage="1" errorTitle="Custom Entry" error="You have entered a name not in the drop-down list." sqref="H5" xr:uid="{00000000-0002-0000-2F00-000005000000}">
      <formula1>analyst_list</formula1>
    </dataValidation>
    <dataValidation type="list" errorStyle="warning" allowBlank="1" showInputMessage="1" showErrorMessage="1" errorTitle="custom entry" error="You have entered a selection not in the drop-down list.  " sqref="B20:C20" xr:uid="{00000000-0002-0000-2F00-000006000000}">
      <formula1>othervolid</formula1>
    </dataValidation>
    <dataValidation type="list" allowBlank="1" showInputMessage="1" showErrorMessage="1" sqref="C17" xr:uid="{00000000-0002-0000-2F00-000007000000}">
      <formula1>applies</formula1>
    </dataValidation>
  </dataValidations>
  <pageMargins left="0.7" right="0.7" top="0.75" bottom="0.75" header="0.3" footer="0.3"/>
  <pageSetup scale="68" orientation="portrait" horizontalDpi="300" verticalDpi="300" r:id="rId1"/>
  <ignoredErrors>
    <ignoredError sqref="H5 E5 B5:C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9154" r:id="rId4" name="Button 2">
              <controlPr defaultSize="0" print="0" autoFill="0" autoPict="0" macro="[0]!ThisWorkbook.GeneratePDF">
                <anchor moveWithCells="1">
                  <from>
                    <xdr:col>8</xdr:col>
                    <xdr:colOff>1123950</xdr:colOff>
                    <xdr:row>3</xdr:row>
                    <xdr:rowOff>11430</xdr:rowOff>
                  </from>
                  <to>
                    <xdr:col>11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2F00-000008000000}">
          <x14:formula1>
            <xm:f>Ranges!$G$9:$G$12</xm:f>
          </x14:formula1>
          <xm:sqref>C9</xm:sqref>
        </x14:dataValidation>
        <x14:dataValidation type="date" errorStyle="information" operator="lessThan" allowBlank="1" showErrorMessage="1" errorTitle="Uncertainty Update Due" error="The uncertainty values used in this form are due to be updated.  Please ensure you are using the most recent form." xr:uid="{00000000-0002-0000-2F00-000009000000}">
          <x14:formula1>
            <xm:f>Ranges!G14+Ranges!G16</xm:f>
          </x14:formula1>
          <xm:sqref>E5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50">
    <pageSetUpPr fitToPage="1"/>
  </sheetPr>
  <dimension ref="A1:Q100"/>
  <sheetViews>
    <sheetView showGridLines="0" zoomScaleNormal="100" workbookViewId="0">
      <selection activeCell="C11" sqref="C11"/>
    </sheetView>
  </sheetViews>
  <sheetFormatPr defaultColWidth="9.15625" defaultRowHeight="14.4" x14ac:dyDescent="0.55000000000000004"/>
  <cols>
    <col min="1" max="1" width="1.83984375" style="38" customWidth="1"/>
    <col min="2" max="2" width="20.83984375" style="38" customWidth="1"/>
    <col min="3" max="3" width="12" style="38" bestFit="1" customWidth="1"/>
    <col min="4" max="4" width="11" style="38" customWidth="1"/>
    <col min="5" max="5" width="9.578125" style="38" customWidth="1"/>
    <col min="6" max="6" width="7.15625" style="38" customWidth="1"/>
    <col min="7" max="7" width="7.68359375" style="38" customWidth="1"/>
    <col min="8" max="8" width="25.68359375" style="38" customWidth="1"/>
    <col min="9" max="9" width="38.578125" style="38" customWidth="1"/>
    <col min="10" max="10" width="15.83984375" style="38" hidden="1" customWidth="1"/>
    <col min="11" max="11" width="22.41796875" style="38" hidden="1" customWidth="1"/>
    <col min="12" max="12" width="5" style="38" customWidth="1"/>
    <col min="13" max="13" width="7.41796875" style="38" customWidth="1"/>
    <col min="14" max="14" width="2.26171875" style="38" customWidth="1"/>
    <col min="15" max="15" width="2" style="38" customWidth="1"/>
    <col min="16" max="16" width="88.15625" style="38" customWidth="1"/>
    <col min="17" max="16384" width="9.15625" style="38"/>
  </cols>
  <sheetData>
    <row r="1" spans="2:17" ht="15" customHeight="1" x14ac:dyDescent="0.55000000000000004">
      <c r="B1" s="132" t="str">
        <f>'1'!B1</f>
        <v>Body Fluid Alcohol Concentration and Volatiles Reporting Form</v>
      </c>
      <c r="C1" s="133"/>
      <c r="D1" s="133"/>
      <c r="E1" s="133"/>
      <c r="F1" s="133"/>
      <c r="G1" s="79"/>
      <c r="H1" s="79"/>
      <c r="I1" s="93" t="str">
        <f>'1'!I1</f>
        <v>Version 2</v>
      </c>
      <c r="J1" s="44" t="s">
        <v>40</v>
      </c>
      <c r="K1" s="44" t="s">
        <v>40</v>
      </c>
      <c r="L1" s="44"/>
    </row>
    <row r="2" spans="2:17" ht="15" customHeight="1" x14ac:dyDescent="0.55000000000000004">
      <c r="B2" s="80" t="str">
        <f>'1'!B2</f>
        <v>NCSCL - Toxicology Section</v>
      </c>
      <c r="C2" s="11"/>
      <c r="D2" s="11"/>
      <c r="E2" s="11"/>
      <c r="F2" s="11"/>
      <c r="G2" s="11"/>
      <c r="H2" s="11"/>
      <c r="I2" s="94" t="str">
        <f>'1'!I2</f>
        <v>Effective Date: 11/14/2019</v>
      </c>
      <c r="J2" s="44"/>
      <c r="K2" s="44"/>
      <c r="L2" s="44"/>
      <c r="N2" s="100"/>
    </row>
    <row r="3" spans="2:17" ht="15" customHeight="1" x14ac:dyDescent="0.55000000000000004">
      <c r="D3" s="41"/>
      <c r="O3" s="95" t="s">
        <v>88</v>
      </c>
    </row>
    <row r="4" spans="2:17" ht="15" customHeight="1" x14ac:dyDescent="0.55000000000000004">
      <c r="B4" s="124" t="s">
        <v>37</v>
      </c>
      <c r="C4" s="124" t="s">
        <v>38</v>
      </c>
      <c r="E4" s="138" t="s">
        <v>94</v>
      </c>
      <c r="F4" s="138"/>
      <c r="H4" s="118" t="s">
        <v>44</v>
      </c>
      <c r="J4" s="92"/>
      <c r="O4" s="95"/>
      <c r="P4" s="110" t="s">
        <v>113</v>
      </c>
    </row>
    <row r="5" spans="2:17" ht="15" customHeight="1" x14ac:dyDescent="0.55000000000000004">
      <c r="B5" s="120" t="str">
        <f>IF('Sample list'!B53="","",'Sample list'!B53)</f>
        <v/>
      </c>
      <c r="C5" s="120" t="str">
        <f>IF('Sample list'!C53="","",'Sample list'!C53)</f>
        <v/>
      </c>
      <c r="E5" s="136" t="str">
        <f>IF('1'!E5="","",'1'!E5)</f>
        <v/>
      </c>
      <c r="F5" s="137"/>
      <c r="H5" s="83" t="str">
        <f>IF('1'!H5="","",'1'!H5)</f>
        <v/>
      </c>
      <c r="O5" s="38" t="s">
        <v>88</v>
      </c>
      <c r="P5" s="37" t="str">
        <f>B41</f>
        <v/>
      </c>
    </row>
    <row r="6" spans="2:17" ht="15" customHeight="1" x14ac:dyDescent="0.55000000000000004"/>
    <row r="7" spans="2:17" ht="15" customHeight="1" thickBot="1" x14ac:dyDescent="0.6">
      <c r="N7" s="135" t="s">
        <v>96</v>
      </c>
      <c r="O7" s="135"/>
      <c r="P7" s="135"/>
    </row>
    <row r="8" spans="2:17" ht="15" customHeight="1" x14ac:dyDescent="0.55000000000000004">
      <c r="B8" s="71" t="s">
        <v>92</v>
      </c>
      <c r="C8" s="81" t="s">
        <v>71</v>
      </c>
      <c r="F8" s="141" t="s">
        <v>86</v>
      </c>
      <c r="G8" s="139" t="str">
        <f>CONCATENATE("The measured ",C9," values are:")</f>
        <v>The measured ethanol values are:</v>
      </c>
      <c r="H8" s="140"/>
      <c r="I8" s="140"/>
      <c r="M8" s="64"/>
      <c r="N8" s="134" t="s">
        <v>97</v>
      </c>
      <c r="O8" s="134"/>
      <c r="P8" s="134"/>
      <c r="Q8" s="40"/>
    </row>
    <row r="9" spans="2:17" ht="15" customHeight="1" x14ac:dyDescent="0.55000000000000004">
      <c r="B9" s="72" t="s">
        <v>93</v>
      </c>
      <c r="C9" s="82" t="s">
        <v>5</v>
      </c>
      <c r="F9" s="141"/>
      <c r="G9" s="142" t="str">
        <f>IF(C11="","",IF(C11=0,"0.0000  g/dl",CONCATENATE(TEXT(C11,"0.0000"),"  g/dl",IF(AND(SUM(J$11:J$14)=0,D67&gt;$D$76),CONCATENATE("  (&gt;",$D$76*100,"% deviation from the average)"),""),IF(C11*10000-INT(C11*10000)&gt;0.0001,"    (THIS VALUE CONTAINS MORE DECIMAL PLACES THAN DISPLAYED)",""))))</f>
        <v/>
      </c>
      <c r="H9" s="143"/>
      <c r="I9" s="143"/>
      <c r="M9" s="64"/>
      <c r="N9" s="105"/>
      <c r="O9" s="89"/>
      <c r="P9" s="106"/>
      <c r="Q9" s="40"/>
    </row>
    <row r="10" spans="2:17" ht="15" customHeight="1" x14ac:dyDescent="0.55000000000000004">
      <c r="B10" s="72"/>
      <c r="C10" s="73"/>
      <c r="D10" s="69"/>
      <c r="F10" s="141"/>
      <c r="G10" s="142" t="str">
        <f>IF(C12="","",IF(C12=0,"0.0000  g/dl",CONCATENATE(TEXT(C12,"0.0000"),"  g/dl",IF(AND(SUM(J$11:J$14)=0,D68&gt;$D$76),CONCATENATE("  (&gt;",$D$76*100,"% deviation from the average)"),""),IF(C12*10000-INT(C12*10000)&gt;0.0001,"    (THIS VALUE CONTAINS MORE DECIMAL PLACES THAN DISPLAYED)",""))))</f>
        <v/>
      </c>
      <c r="H10" s="143"/>
      <c r="I10" s="143"/>
      <c r="J10" s="38" t="s">
        <v>39</v>
      </c>
      <c r="K10" s="43" t="s">
        <v>75</v>
      </c>
      <c r="L10" s="43"/>
      <c r="M10" s="64"/>
      <c r="N10" s="7"/>
      <c r="O10" s="89" t="str">
        <f>"Item "&amp;C5&amp;":"</f>
        <v>Item :</v>
      </c>
      <c r="P10" s="89"/>
      <c r="Q10" s="40"/>
    </row>
    <row r="11" spans="2:17" ht="15" customHeight="1" x14ac:dyDescent="0.55000000000000004">
      <c r="B11" s="74" t="s">
        <v>74</v>
      </c>
      <c r="C11" s="84"/>
      <c r="D11" s="2" t="str">
        <f>IF(LEN(C11)&gt;6,"re-enter",IF(C11&gt;0.5,"HI cal",""))</f>
        <v/>
      </c>
      <c r="F11" s="141"/>
      <c r="G11" s="142" t="str">
        <f>IF(C13="","",IF(C13=0,"0.0000  g/dl",CONCATENATE(TEXT(C13,"0.0000"),"  g/dl",IF(AND(SUM(J$11:J$14)=0,D69&gt;$D$76),CONCATENATE("  (&gt;",$D$76*100,"% deviation from the average)"),""),IF(C13*10000-INT(C13*10000)&gt;0.0001,"    (THIS VALUE CONTAINS MORE DECIMAL PLACES THAN DISPLAYED)",""))))</f>
        <v/>
      </c>
      <c r="H11" s="143"/>
      <c r="I11" s="143"/>
      <c r="J11" s="54">
        <f>IF(C11="",0,IF(C11&lt;0.01,1,0))</f>
        <v>0</v>
      </c>
      <c r="K11" s="43">
        <f>IF(C11&lt;&gt;"",1,0)</f>
        <v>0</v>
      </c>
      <c r="L11" s="43"/>
      <c r="M11" s="64"/>
      <c r="N11" s="88"/>
      <c r="O11" s="91"/>
      <c r="P11" s="151" t="str">
        <f>CONCATENATE(IF(B90="","",B90&amp;CHAR(10)&amp;CHAR(10)),IF(B23="","","- "&amp;B23))</f>
        <v/>
      </c>
      <c r="Q11" s="40"/>
    </row>
    <row r="12" spans="2:17" ht="15" customHeight="1" x14ac:dyDescent="0.55000000000000004">
      <c r="B12" s="72"/>
      <c r="C12" s="84"/>
      <c r="D12" s="2" t="str">
        <f>IF(LEN(C12)&gt;6,"re-enter",IF(C12&gt;0.5,"HI cal",""))</f>
        <v/>
      </c>
      <c r="F12" s="141"/>
      <c r="G12" s="142" t="str">
        <f>IF(C14="","",IF(C14=0,"0.0000  g/dl",CONCATENATE(TEXT(C14,"0.0000"),"  g/dl",IF(AND(SUM(J$11:J$14)=0,D70&gt;$D$76),CONCATENATE("  (&gt;",$D$76*100,"% deviation from the average)"),""),IF(C14*10000-INT(C14*10000)&gt;0.0001,"    (THIS VALUE CONTAINS MORE DECIMAL PLACES THAN DISPLAYED)",""))))</f>
        <v/>
      </c>
      <c r="H12" s="143"/>
      <c r="I12" s="143"/>
      <c r="J12" s="54">
        <f>IF(C12="",0,IF(C12&lt;0.01,1,0))</f>
        <v>0</v>
      </c>
      <c r="K12" s="43">
        <f>IF(C12&lt;&gt;"",1,0)</f>
        <v>0</v>
      </c>
      <c r="L12" s="43"/>
      <c r="M12" s="64"/>
      <c r="N12" s="88"/>
      <c r="O12" s="88"/>
      <c r="P12" s="151"/>
      <c r="Q12" s="40"/>
    </row>
    <row r="13" spans="2:17" ht="15" customHeight="1" x14ac:dyDescent="0.55000000000000004">
      <c r="B13" s="72"/>
      <c r="C13" s="84"/>
      <c r="D13" s="2" t="str">
        <f>IF(LEN(C13)&gt;6,"re-enter",IF(C13&gt;0.5,"HI cal",""))</f>
        <v/>
      </c>
      <c r="F13" s="141"/>
      <c r="G13" s="139" t="str">
        <f>IF(MIN(C11:C14)&lt;0.01,"",CONCATENATE("The average of the four values is  ",TEXT(D72,"0.000000")," g/dl."))</f>
        <v/>
      </c>
      <c r="H13" s="140"/>
      <c r="I13" s="140"/>
      <c r="J13" s="54">
        <f>IF(C13="",0,IF(C13&lt;0.01,1,0))</f>
        <v>0</v>
      </c>
      <c r="K13" s="43">
        <f>IF(C13&lt;&gt;"",1,0)</f>
        <v>0</v>
      </c>
      <c r="L13" s="43"/>
      <c r="M13" s="64"/>
      <c r="N13" s="88"/>
      <c r="O13" s="88"/>
      <c r="P13" s="151"/>
      <c r="Q13" s="40"/>
    </row>
    <row r="14" spans="2:17" ht="15" customHeight="1" thickBot="1" x14ac:dyDescent="0.6">
      <c r="B14" s="75"/>
      <c r="C14" s="85"/>
      <c r="D14" s="2" t="str">
        <f>IF(LEN(C14)&gt;6,"re-enter",IF(C14&gt;0.5,"HI cal",""))</f>
        <v/>
      </c>
      <c r="F14" s="141"/>
      <c r="G14" s="144" t="str">
        <f>IF(MIN(C11:C14)&lt;0.01,"",CONCATENATE("The ",D76*100,"% uncertainty is +/- ", TEXT(D77,"0.0000000"), " g/dl, at a 99.73 % level of confidence (k=3)."))</f>
        <v/>
      </c>
      <c r="H14" s="145"/>
      <c r="I14" s="145"/>
      <c r="J14" s="54">
        <f>IF(C14="",0,IF(C14&lt;0.01,1,0))</f>
        <v>0</v>
      </c>
      <c r="K14" s="43">
        <f>IF(C14&lt;&gt;"",1,0)</f>
        <v>0</v>
      </c>
      <c r="L14" s="43"/>
      <c r="M14" s="64"/>
      <c r="N14" s="88"/>
      <c r="O14" s="88"/>
      <c r="P14" s="151"/>
      <c r="Q14" s="40"/>
    </row>
    <row r="15" spans="2:17" x14ac:dyDescent="0.55000000000000004">
      <c r="B15" s="117"/>
      <c r="F15" s="141"/>
      <c r="G15" s="146" t="str">
        <f>IF(OR(MIN(C11:C14)&lt;0.01,SUM(K11:K14)&lt;&gt;4),"",IF(AND(MAX(D67:D70)&gt;D76,M30=""),"",IF(AND(MAX(D67:D70)&gt;D76,M30&lt;&gt;""),"The lowest value was used for reporting.",CONCATENATE("The ",IF(C8="serum","serum converted, ",""),"truncated average for reporting is ",IF(C8="serum",TEXT(F74,"0.00"),TEXT(D74,"0.00")),"  g/dl."))))</f>
        <v/>
      </c>
      <c r="H15" s="147"/>
      <c r="I15" s="147"/>
      <c r="J15" s="54"/>
      <c r="M15" s="64"/>
      <c r="N15" s="88"/>
      <c r="O15" s="91"/>
      <c r="P15" s="151"/>
      <c r="Q15" s="40"/>
    </row>
    <row r="16" spans="2:17" x14ac:dyDescent="0.55000000000000004">
      <c r="B16" s="117"/>
      <c r="C16" s="70" t="str">
        <f>IF(AND(C9&lt;&gt;"acetone",C17="x",SUM(K11:K14)&gt;0,SUM(J11:J14)=0),"'No alcohol' selected below conflicts with entered results!","")</f>
        <v/>
      </c>
      <c r="F16" s="141"/>
      <c r="G16" s="144" t="str">
        <f>IF(C8="serum",CONCATENATE("The serum to whole blood conversion calculation is:  ",TEXT(D72,"0.000000")," g/dl / 1.18 = ",TEXT(F72,"0.000000")," g/dl."),"")</f>
        <v/>
      </c>
      <c r="H16" s="145"/>
      <c r="I16" s="145"/>
      <c r="J16" s="54"/>
      <c r="M16" s="64"/>
      <c r="N16" s="88"/>
      <c r="O16" s="7"/>
      <c r="P16" s="151"/>
      <c r="Q16" s="40"/>
    </row>
    <row r="17" spans="2:17" x14ac:dyDescent="0.55000000000000004">
      <c r="B17" s="68" t="s">
        <v>42</v>
      </c>
      <c r="C17" s="86"/>
      <c r="D17" s="60" t="s">
        <v>43</v>
      </c>
      <c r="F17" s="98"/>
      <c r="M17" s="64"/>
      <c r="N17" s="7"/>
      <c r="O17" s="7"/>
      <c r="P17" s="151"/>
      <c r="Q17" s="40"/>
    </row>
    <row r="18" spans="2:17" x14ac:dyDescent="0.55000000000000004">
      <c r="M18" s="64"/>
      <c r="N18" s="7"/>
      <c r="O18" s="123"/>
      <c r="P18" s="151"/>
      <c r="Q18" s="40"/>
    </row>
    <row r="19" spans="2:17" x14ac:dyDescent="0.55000000000000004">
      <c r="B19" s="59" t="s">
        <v>85</v>
      </c>
      <c r="C19" s="38" t="str">
        <f>IFERROR(IF(B20="","",IF(VLOOKUP(B20,othervolid,1)=B20,"","+")),"+")</f>
        <v/>
      </c>
      <c r="E19" s="148" t="s">
        <v>82</v>
      </c>
      <c r="F19" s="148"/>
      <c r="G19" s="148"/>
      <c r="H19" s="148"/>
      <c r="I19" s="38" t="str">
        <f>IFERROR(IF(E20="","",IF(VLOOKUP(E20,othervolid,1)=E20,"","+")),"+")</f>
        <v/>
      </c>
      <c r="M19" s="64"/>
      <c r="N19" s="7"/>
      <c r="O19" s="7"/>
      <c r="P19" s="151"/>
      <c r="Q19" s="40"/>
    </row>
    <row r="20" spans="2:17" ht="15" customHeight="1" x14ac:dyDescent="0.55000000000000004">
      <c r="B20" s="158"/>
      <c r="C20" s="158"/>
      <c r="E20" s="171"/>
      <c r="F20" s="172"/>
      <c r="G20" s="172"/>
      <c r="H20" s="173"/>
      <c r="M20" s="64"/>
      <c r="N20" s="88"/>
      <c r="O20" s="7"/>
      <c r="P20" s="151"/>
      <c r="Q20" s="40"/>
    </row>
    <row r="21" spans="2:17" x14ac:dyDescent="0.55000000000000004">
      <c r="D21" s="99" t="str">
        <f>IF(AND(B20=E20,B20&lt;&gt;""),"The two entries above conflict with eachother!","")</f>
        <v/>
      </c>
      <c r="M21" s="64"/>
      <c r="N21" s="88"/>
      <c r="O21" s="7"/>
      <c r="P21" s="151"/>
      <c r="Q21" s="40"/>
    </row>
    <row r="22" spans="2:17" ht="15" customHeight="1" x14ac:dyDescent="0.55000000000000004">
      <c r="B22" s="38" t="s">
        <v>101</v>
      </c>
      <c r="E22" s="38" t="str">
        <f>IFERROR(IF(B23="","",IF(VLOOKUP(B23,statements_alpha,1)=B23,"","+")),"+")</f>
        <v/>
      </c>
      <c r="F22" s="39"/>
      <c r="G22" s="58"/>
      <c r="H22" s="58"/>
      <c r="I22" s="58"/>
      <c r="M22" s="64"/>
      <c r="N22" s="7"/>
      <c r="O22" s="7"/>
      <c r="P22" s="151"/>
      <c r="Q22" s="40"/>
    </row>
    <row r="23" spans="2:17" ht="15" customHeight="1" x14ac:dyDescent="0.55000000000000004">
      <c r="B23" s="152"/>
      <c r="C23" s="153"/>
      <c r="D23" s="153"/>
      <c r="E23" s="153"/>
      <c r="F23" s="153"/>
      <c r="G23" s="153"/>
      <c r="H23" s="153"/>
      <c r="I23" s="154"/>
      <c r="M23" s="64"/>
      <c r="N23" s="149" t="s">
        <v>98</v>
      </c>
      <c r="O23" s="134"/>
      <c r="P23" s="150"/>
      <c r="Q23" s="40"/>
    </row>
    <row r="24" spans="2:17" x14ac:dyDescent="0.55000000000000004">
      <c r="B24" s="155"/>
      <c r="C24" s="156"/>
      <c r="D24" s="156"/>
      <c r="E24" s="156"/>
      <c r="F24" s="156"/>
      <c r="G24" s="156"/>
      <c r="H24" s="156"/>
      <c r="I24" s="157"/>
      <c r="M24" s="64"/>
      <c r="N24" s="107"/>
      <c r="O24" s="108"/>
      <c r="P24" s="109"/>
      <c r="Q24" s="40"/>
    </row>
    <row r="25" spans="2:17" x14ac:dyDescent="0.55000000000000004">
      <c r="F25" s="7"/>
      <c r="G25" s="58"/>
      <c r="H25" s="58"/>
      <c r="I25" s="58"/>
      <c r="M25" s="64"/>
      <c r="N25" s="7"/>
      <c r="O25" s="177" t="str">
        <f>IF(B27="","",RIGHT(B27,LEN(B27)-48))</f>
        <v/>
      </c>
      <c r="P25" s="177"/>
      <c r="Q25" s="40"/>
    </row>
    <row r="26" spans="2:17" ht="15" customHeight="1" x14ac:dyDescent="0.55000000000000004">
      <c r="B26" s="111" t="s">
        <v>102</v>
      </c>
      <c r="C26" s="38" t="str">
        <f>IFERROR(IF(B27="","",IF(VLOOKUP(B27,dispositions_alpha,1)=B27,"","+")),"+")</f>
        <v/>
      </c>
      <c r="M26" s="64"/>
      <c r="N26" s="7"/>
      <c r="O26" s="177"/>
      <c r="P26" s="177"/>
      <c r="Q26" s="40"/>
    </row>
    <row r="27" spans="2:17" x14ac:dyDescent="0.55000000000000004">
      <c r="B27" s="168"/>
      <c r="C27" s="169"/>
      <c r="D27" s="169"/>
      <c r="E27" s="169"/>
      <c r="F27" s="169"/>
      <c r="G27" s="169"/>
      <c r="H27" s="169"/>
      <c r="I27" s="170"/>
      <c r="M27" s="64"/>
      <c r="N27" s="7"/>
      <c r="O27" s="7"/>
      <c r="P27" s="7"/>
      <c r="Q27" s="40"/>
    </row>
    <row r="28" spans="2:17" x14ac:dyDescent="0.55000000000000004">
      <c r="M28" s="64"/>
      <c r="N28" s="176" t="s">
        <v>99</v>
      </c>
      <c r="O28" s="176"/>
      <c r="P28" s="176"/>
      <c r="Q28" s="40"/>
    </row>
    <row r="29" spans="2:17" ht="15" customHeight="1" x14ac:dyDescent="0.55000000000000004">
      <c r="B29" s="42" t="s">
        <v>28</v>
      </c>
      <c r="C29" s="102"/>
      <c r="D29" s="102"/>
      <c r="E29" s="102"/>
      <c r="F29" s="102"/>
      <c r="G29" s="102"/>
      <c r="H29" s="102"/>
      <c r="I29" s="102"/>
      <c r="N29" s="79"/>
      <c r="O29" s="79"/>
      <c r="P29" s="79"/>
    </row>
    <row r="30" spans="2:17" x14ac:dyDescent="0.55000000000000004">
      <c r="B30" s="179"/>
      <c r="C30" s="180"/>
      <c r="D30" s="180"/>
      <c r="E30" s="180"/>
      <c r="F30" s="180"/>
      <c r="G30" s="180"/>
      <c r="H30" s="180"/>
      <c r="I30" s="181"/>
      <c r="M30" s="130"/>
      <c r="N30" s="178" t="str">
        <f>IF(AND(MAX(D67:D70)&gt;D76,SUM(K11:K14)=4),"&lt;- If this is a second set of values for the case, and both sets have an unacceptable deviation from the mean, enter the lowest value in the cell to the left (gm/dL).","")</f>
        <v/>
      </c>
      <c r="O30" s="178"/>
      <c r="P30" s="178"/>
    </row>
    <row r="31" spans="2:17" ht="15" customHeight="1" x14ac:dyDescent="0.55000000000000004">
      <c r="B31" s="182"/>
      <c r="C31" s="183"/>
      <c r="D31" s="183"/>
      <c r="E31" s="183"/>
      <c r="F31" s="183"/>
      <c r="G31" s="183"/>
      <c r="H31" s="183"/>
      <c r="I31" s="184"/>
      <c r="N31" s="178"/>
      <c r="O31" s="178"/>
      <c r="P31" s="178"/>
    </row>
    <row r="32" spans="2:17" x14ac:dyDescent="0.55000000000000004">
      <c r="B32" s="182"/>
      <c r="C32" s="183"/>
      <c r="D32" s="183"/>
      <c r="E32" s="183"/>
      <c r="F32" s="183"/>
      <c r="G32" s="183"/>
      <c r="H32" s="183"/>
      <c r="I32" s="184"/>
      <c r="M32" s="5"/>
    </row>
    <row r="33" spans="2:9" x14ac:dyDescent="0.55000000000000004">
      <c r="B33" s="182"/>
      <c r="C33" s="183"/>
      <c r="D33" s="183"/>
      <c r="E33" s="183"/>
      <c r="F33" s="183"/>
      <c r="G33" s="183"/>
      <c r="H33" s="183"/>
      <c r="I33" s="184"/>
    </row>
    <row r="34" spans="2:9" x14ac:dyDescent="0.55000000000000004">
      <c r="B34" s="182"/>
      <c r="C34" s="183"/>
      <c r="D34" s="183"/>
      <c r="E34" s="183"/>
      <c r="F34" s="183"/>
      <c r="G34" s="183"/>
      <c r="H34" s="183"/>
      <c r="I34" s="184"/>
    </row>
    <row r="35" spans="2:9" x14ac:dyDescent="0.55000000000000004">
      <c r="B35" s="182"/>
      <c r="C35" s="183"/>
      <c r="D35" s="183"/>
      <c r="E35" s="183"/>
      <c r="F35" s="183"/>
      <c r="G35" s="183"/>
      <c r="H35" s="183"/>
      <c r="I35" s="184"/>
    </row>
    <row r="36" spans="2:9" x14ac:dyDescent="0.55000000000000004">
      <c r="B36" s="182"/>
      <c r="C36" s="183"/>
      <c r="D36" s="183"/>
      <c r="E36" s="183"/>
      <c r="F36" s="183"/>
      <c r="G36" s="183"/>
      <c r="H36" s="183"/>
      <c r="I36" s="184"/>
    </row>
    <row r="37" spans="2:9" x14ac:dyDescent="0.55000000000000004">
      <c r="B37" s="182"/>
      <c r="C37" s="183"/>
      <c r="D37" s="183"/>
      <c r="E37" s="183"/>
      <c r="F37" s="183"/>
      <c r="G37" s="183"/>
      <c r="H37" s="183"/>
      <c r="I37" s="184"/>
    </row>
    <row r="38" spans="2:9" x14ac:dyDescent="0.55000000000000004">
      <c r="B38" s="185"/>
      <c r="C38" s="186"/>
      <c r="D38" s="186"/>
      <c r="E38" s="186"/>
      <c r="F38" s="186"/>
      <c r="G38" s="186"/>
      <c r="H38" s="186"/>
      <c r="I38" s="187"/>
    </row>
    <row r="40" spans="2:9" x14ac:dyDescent="0.55000000000000004">
      <c r="B40" s="7" t="s">
        <v>103</v>
      </c>
    </row>
    <row r="41" spans="2:9" ht="15" customHeight="1" x14ac:dyDescent="0.55000000000000004">
      <c r="B41" s="159" t="str">
        <f>CONCATENATE(IF(B90="","",B90&amp;CHAR(10)&amp;CHAR(10)),IF(B23="","","- "&amp;B23&amp;CHAR(10)&amp;CHAR(10)))</f>
        <v/>
      </c>
      <c r="C41" s="160"/>
      <c r="D41" s="160"/>
      <c r="E41" s="160"/>
      <c r="F41" s="160"/>
      <c r="G41" s="160"/>
      <c r="H41" s="160"/>
      <c r="I41" s="161"/>
    </row>
    <row r="42" spans="2:9" x14ac:dyDescent="0.55000000000000004">
      <c r="B42" s="162"/>
      <c r="C42" s="163"/>
      <c r="D42" s="163"/>
      <c r="E42" s="163"/>
      <c r="F42" s="163"/>
      <c r="G42" s="163"/>
      <c r="H42" s="163"/>
      <c r="I42" s="164"/>
    </row>
    <row r="43" spans="2:9" x14ac:dyDescent="0.55000000000000004">
      <c r="B43" s="162"/>
      <c r="C43" s="163"/>
      <c r="D43" s="163"/>
      <c r="E43" s="163"/>
      <c r="F43" s="163"/>
      <c r="G43" s="163"/>
      <c r="H43" s="163"/>
      <c r="I43" s="164"/>
    </row>
    <row r="44" spans="2:9" x14ac:dyDescent="0.55000000000000004">
      <c r="B44" s="162"/>
      <c r="C44" s="163"/>
      <c r="D44" s="163"/>
      <c r="E44" s="163"/>
      <c r="F44" s="163"/>
      <c r="G44" s="163"/>
      <c r="H44" s="163"/>
      <c r="I44" s="164"/>
    </row>
    <row r="45" spans="2:9" x14ac:dyDescent="0.55000000000000004">
      <c r="B45" s="162"/>
      <c r="C45" s="163"/>
      <c r="D45" s="163"/>
      <c r="E45" s="163"/>
      <c r="F45" s="163"/>
      <c r="G45" s="163"/>
      <c r="H45" s="163"/>
      <c r="I45" s="164"/>
    </row>
    <row r="46" spans="2:9" x14ac:dyDescent="0.55000000000000004">
      <c r="B46" s="162"/>
      <c r="C46" s="163"/>
      <c r="D46" s="163"/>
      <c r="E46" s="163"/>
      <c r="F46" s="163"/>
      <c r="G46" s="163"/>
      <c r="H46" s="163"/>
      <c r="I46" s="164"/>
    </row>
    <row r="47" spans="2:9" x14ac:dyDescent="0.55000000000000004">
      <c r="B47" s="162"/>
      <c r="C47" s="163"/>
      <c r="D47" s="163"/>
      <c r="E47" s="163"/>
      <c r="F47" s="163"/>
      <c r="G47" s="163"/>
      <c r="H47" s="163"/>
      <c r="I47" s="164"/>
    </row>
    <row r="48" spans="2:9" x14ac:dyDescent="0.55000000000000004">
      <c r="B48" s="162"/>
      <c r="C48" s="163"/>
      <c r="D48" s="163"/>
      <c r="E48" s="163"/>
      <c r="F48" s="163"/>
      <c r="G48" s="163"/>
      <c r="H48" s="163"/>
      <c r="I48" s="164"/>
    </row>
    <row r="49" spans="2:12" x14ac:dyDescent="0.55000000000000004">
      <c r="B49" s="162"/>
      <c r="C49" s="163"/>
      <c r="D49" s="163"/>
      <c r="E49" s="163"/>
      <c r="F49" s="163"/>
      <c r="G49" s="163"/>
      <c r="H49" s="163"/>
      <c r="I49" s="164"/>
    </row>
    <row r="50" spans="2:12" x14ac:dyDescent="0.55000000000000004">
      <c r="B50" s="162"/>
      <c r="C50" s="163"/>
      <c r="D50" s="163"/>
      <c r="E50" s="163"/>
      <c r="F50" s="163"/>
      <c r="G50" s="163"/>
      <c r="H50" s="163"/>
      <c r="I50" s="164"/>
    </row>
    <row r="51" spans="2:12" x14ac:dyDescent="0.55000000000000004">
      <c r="B51" s="162"/>
      <c r="C51" s="163"/>
      <c r="D51" s="163"/>
      <c r="E51" s="163"/>
      <c r="F51" s="163"/>
      <c r="G51" s="163"/>
      <c r="H51" s="163"/>
      <c r="I51" s="164"/>
    </row>
    <row r="52" spans="2:12" x14ac:dyDescent="0.55000000000000004">
      <c r="B52" s="162"/>
      <c r="C52" s="163"/>
      <c r="D52" s="163"/>
      <c r="E52" s="163"/>
      <c r="F52" s="163"/>
      <c r="G52" s="163"/>
      <c r="H52" s="163"/>
      <c r="I52" s="164"/>
    </row>
    <row r="53" spans="2:12" x14ac:dyDescent="0.55000000000000004">
      <c r="B53" s="162"/>
      <c r="C53" s="163"/>
      <c r="D53" s="163"/>
      <c r="E53" s="163"/>
      <c r="F53" s="163"/>
      <c r="G53" s="163"/>
      <c r="H53" s="163"/>
      <c r="I53" s="164"/>
    </row>
    <row r="54" spans="2:12" x14ac:dyDescent="0.55000000000000004">
      <c r="B54" s="162"/>
      <c r="C54" s="163"/>
      <c r="D54" s="163"/>
      <c r="E54" s="163"/>
      <c r="F54" s="163"/>
      <c r="G54" s="163"/>
      <c r="H54" s="163"/>
      <c r="I54" s="164"/>
    </row>
    <row r="55" spans="2:12" x14ac:dyDescent="0.55000000000000004">
      <c r="B55" s="165"/>
      <c r="C55" s="166"/>
      <c r="D55" s="166"/>
      <c r="E55" s="166"/>
      <c r="F55" s="166"/>
      <c r="G55" s="166"/>
      <c r="H55" s="166"/>
      <c r="I55" s="167"/>
    </row>
    <row r="56" spans="2:12" x14ac:dyDescent="0.55000000000000004">
      <c r="B56" s="103"/>
      <c r="C56" s="103"/>
      <c r="D56" s="103"/>
      <c r="E56" s="103"/>
      <c r="F56" s="103"/>
      <c r="G56" s="103"/>
      <c r="H56" s="103"/>
      <c r="I56" s="103"/>
    </row>
    <row r="57" spans="2:12" x14ac:dyDescent="0.55000000000000004">
      <c r="B57" s="104" t="s">
        <v>112</v>
      </c>
      <c r="C57" s="103"/>
      <c r="D57" s="103"/>
      <c r="E57" s="103"/>
      <c r="F57" s="103"/>
      <c r="G57" s="103"/>
      <c r="H57" s="103"/>
      <c r="I57" s="103"/>
    </row>
    <row r="59" spans="2:12" x14ac:dyDescent="0.55000000000000004">
      <c r="B59" s="42" t="str">
        <f>'1'!B59</f>
        <v>Form template approved by Toxicology Technical Leader Wayne Lewallen on 11/14/2019.</v>
      </c>
    </row>
    <row r="60" spans="2:12" x14ac:dyDescent="0.55000000000000004">
      <c r="B60" s="42"/>
    </row>
    <row r="61" spans="2:12" x14ac:dyDescent="0.55000000000000004">
      <c r="B61" s="42"/>
      <c r="L61" s="119"/>
    </row>
    <row r="62" spans="2:12" x14ac:dyDescent="0.55000000000000004">
      <c r="B62" s="42"/>
      <c r="I62" s="8"/>
      <c r="L62" s="119" t="s">
        <v>118</v>
      </c>
    </row>
    <row r="63" spans="2:12" x14ac:dyDescent="0.55000000000000004">
      <c r="I63" s="131"/>
    </row>
    <row r="64" spans="2:12" x14ac:dyDescent="0.55000000000000004">
      <c r="I64" s="7"/>
    </row>
    <row r="65" spans="1:7" hidden="1" x14ac:dyDescent="0.55000000000000004">
      <c r="B65" s="44" t="s">
        <v>29</v>
      </c>
    </row>
    <row r="66" spans="1:7" hidden="1" x14ac:dyDescent="0.55000000000000004">
      <c r="B66" s="21" t="s">
        <v>41</v>
      </c>
      <c r="C66" s="46" t="s">
        <v>3</v>
      </c>
      <c r="D66" s="45"/>
    </row>
    <row r="67" spans="1:7" hidden="1" x14ac:dyDescent="0.55000000000000004">
      <c r="B67" s="47">
        <f>C11</f>
        <v>0</v>
      </c>
      <c r="C67" s="9" t="e">
        <f>ABS(C11-D$72)</f>
        <v>#DIV/0!</v>
      </c>
      <c r="D67" s="16" t="str">
        <f>IFERROR(C67/$D$72,"")</f>
        <v/>
      </c>
    </row>
    <row r="68" spans="1:7" hidden="1" x14ac:dyDescent="0.55000000000000004">
      <c r="B68" s="47">
        <f>C12</f>
        <v>0</v>
      </c>
      <c r="C68" s="10" t="e">
        <f>ABS(C12-D$72)</f>
        <v>#DIV/0!</v>
      </c>
      <c r="D68" s="16" t="str">
        <f t="shared" ref="D68:D70" si="0">IFERROR(C68/$D$72,"")</f>
        <v/>
      </c>
    </row>
    <row r="69" spans="1:7" hidden="1" x14ac:dyDescent="0.55000000000000004">
      <c r="B69" s="47">
        <f>C13</f>
        <v>0</v>
      </c>
      <c r="C69" s="10" t="e">
        <f>ABS(C13-D$72)</f>
        <v>#DIV/0!</v>
      </c>
      <c r="D69" s="16" t="str">
        <f t="shared" si="0"/>
        <v/>
      </c>
    </row>
    <row r="70" spans="1:7" hidden="1" x14ac:dyDescent="0.55000000000000004">
      <c r="B70" s="47">
        <f>C14</f>
        <v>0</v>
      </c>
      <c r="C70" s="10" t="e">
        <f>ABS(C14-D$72)</f>
        <v>#DIV/0!</v>
      </c>
      <c r="D70" s="16" t="str">
        <f t="shared" si="0"/>
        <v/>
      </c>
    </row>
    <row r="71" spans="1:7" hidden="1" x14ac:dyDescent="0.55000000000000004">
      <c r="F71" s="38" t="s">
        <v>77</v>
      </c>
    </row>
    <row r="72" spans="1:7" hidden="1" x14ac:dyDescent="0.55000000000000004">
      <c r="C72" s="38" t="s">
        <v>0</v>
      </c>
      <c r="D72" s="6" t="e">
        <f>AVERAGE(C11:C14)</f>
        <v>#DIV/0!</v>
      </c>
      <c r="E72" s="38" t="s">
        <v>10</v>
      </c>
      <c r="F72" s="37" t="e">
        <f>D72/1.18</f>
        <v>#DIV/0!</v>
      </c>
      <c r="G72" s="38" t="s">
        <v>10</v>
      </c>
    </row>
    <row r="73" spans="1:7" hidden="1" x14ac:dyDescent="0.55000000000000004">
      <c r="C73" s="55" t="s">
        <v>4</v>
      </c>
      <c r="D73" s="3" t="e">
        <f>TEXT(INT(D72*100)/100,"0.00")</f>
        <v>#DIV/0!</v>
      </c>
      <c r="E73" s="38" t="s">
        <v>10</v>
      </c>
      <c r="F73" s="3" t="e">
        <f>TEXT(INT(F72*100)/100,"0.00")</f>
        <v>#DIV/0!</v>
      </c>
      <c r="G73" s="38" t="s">
        <v>10</v>
      </c>
    </row>
    <row r="74" spans="1:7" hidden="1" x14ac:dyDescent="0.55000000000000004">
      <c r="C74" s="8" t="s">
        <v>1</v>
      </c>
      <c r="D74" s="4" t="str">
        <f>IF(MIN(C11:C14)&lt;0.01,"0.00",D73)</f>
        <v>0.00</v>
      </c>
      <c r="E74" s="38" t="s">
        <v>10</v>
      </c>
      <c r="F74" s="4" t="str">
        <f>IF(MIN(C11:C14)&lt;0.01,"0.00",F73)</f>
        <v>0.00</v>
      </c>
      <c r="G74" s="38" t="s">
        <v>10</v>
      </c>
    </row>
    <row r="75" spans="1:7" hidden="1" x14ac:dyDescent="0.55000000000000004"/>
    <row r="76" spans="1:7" hidden="1" x14ac:dyDescent="0.55000000000000004">
      <c r="C76" s="174" t="s">
        <v>2</v>
      </c>
      <c r="D76" s="56">
        <f>VLOOKUP(C9,Ranges!G9:H12,2)</f>
        <v>0.04</v>
      </c>
    </row>
    <row r="77" spans="1:7" hidden="1" x14ac:dyDescent="0.55000000000000004">
      <c r="B77" s="58"/>
      <c r="C77" s="175"/>
      <c r="D77" s="57" t="e">
        <f>D76*D72</f>
        <v>#DIV/0!</v>
      </c>
      <c r="F77" s="1"/>
    </row>
    <row r="78" spans="1:7" hidden="1" x14ac:dyDescent="0.55000000000000004">
      <c r="B78" s="58"/>
      <c r="C78" s="65"/>
      <c r="D78" s="66"/>
      <c r="F78" s="1"/>
    </row>
    <row r="79" spans="1:7" hidden="1" x14ac:dyDescent="0.55000000000000004">
      <c r="B79" s="11" t="s">
        <v>76</v>
      </c>
      <c r="C79" s="11"/>
    </row>
    <row r="80" spans="1:7" hidden="1" x14ac:dyDescent="0.55000000000000004">
      <c r="A80" s="64"/>
      <c r="B80" s="38" t="s">
        <v>78</v>
      </c>
      <c r="C80" s="63" t="str">
        <f>IF(OR(SUM(J11:J14)&gt;0,MAX(D67:D70)&gt;D76,C8="serum"),"",IF(D74="0.00","",CONCATENATE("The measured ",C8," acetone concentration is ",TEXT(TRUNC(D72,3),"0.000")," +/- ",IF(INT(D72*D76*10000)&lt;5,"0.001",TEXT(D72*D76,"0.000"))," grams per 100 milliliters, at a coverage probability of 99.7%.  ",CHAR(10),CHAR(10))))</f>
        <v/>
      </c>
    </row>
    <row r="81" spans="1:9" hidden="1" x14ac:dyDescent="0.55000000000000004">
      <c r="A81" s="64"/>
      <c r="B81" s="38" t="s">
        <v>79</v>
      </c>
      <c r="C81" s="63" t="str">
        <f>CONCATENATE("The ",C8," alcohol concentration is 0.00 grams of alcohol per 100 milliliters, as defined by NCGS 20-4.01 (1b).  ",IF(AND(B20="",E20="",C9&lt;&gt;"acetone"),C86,CHAR(10)&amp;CHAR(10)))</f>
        <v>The blood alcohol concentration is 0.00 grams of alcohol per 100 milliliters, as defined by NCGS 20-4.01 (1b).    (Analysis performed using HS-GC.)</v>
      </c>
    </row>
    <row r="82" spans="1:9" hidden="1" x14ac:dyDescent="0.55000000000000004">
      <c r="A82" s="64"/>
      <c r="B82" s="38" t="s">
        <v>80</v>
      </c>
      <c r="C82" s="63" t="str">
        <f>IFERROR(IF(AND(SUM(J11:J14)=0,MAX(D67:D70)&gt;D76),"",IF(C8="serum",CONCATENATE("The blood ",C9," concentration is ",TEXT(F74,"0.00")," grams of alcohol per 100 milliliters, as defined by NCGS 20-4.01 (1b).  The reported blood alcohol concentration is a calculated value resulting from a converted serum alcohol concentration.  The measured serum ",C9," concentration is ",TEXT(TRUNC(D72,3),"0.000")," +/- ",IF(INT(D72*D76*10000)&lt;5,"0.001",TEXT(D72*D76,"0.000"))," grams of alcohol per 100 milliliters, at a coverage probability of 99.7%.",IF(AND(B20="",E20=""),C86,CHAR(10)&amp;CHAR(10))),"")),"")</f>
        <v/>
      </c>
    </row>
    <row r="83" spans="1:9" hidden="1" x14ac:dyDescent="0.55000000000000004">
      <c r="A83" s="64"/>
      <c r="B83" s="38" t="s">
        <v>81</v>
      </c>
      <c r="C83" s="63" t="str">
        <f>IFERROR(IF(AND(SUM(J11:J14)=0,MAX(D67:D70)&gt;D76,SUM(K11:K14)=4,M30&lt;&gt;""),CONCATENATE("The ",C8," ",C9," concentration is ",TEXT(INT(M30*100)/100,"0.00")," grams of alcohol per 100 milliliters, as defined by NCGS 20-4.01 (1b)."),IF(AND(SUM(J11:J14)=0,MAX(D67:D70)&gt;D76),"",CONCATENATE("The ",C8," ",C9," concentration is ",TEXT(D74,"0.00")," grams of alcohol per 100 milliliters, as defined by NCGS 20-4.01 (1b).","  The measured ",C8," ",C9," concentration is ",TEXT(TRUNC(D72,3),"0.000")," +/- ",IF(INT(D72*D76*10000)&lt;5,"0.001",TEXT(D72*D76,"0.000"))," grams of alcohol per 100 milliliters, at a coverage probability of 99.7%.  ",IF(AND(B20="",E20=""),C86,CHAR(10)&amp;CHAR(10))))),"")</f>
        <v/>
      </c>
    </row>
    <row r="84" spans="1:9" hidden="1" x14ac:dyDescent="0.55000000000000004">
      <c r="A84" s="64"/>
      <c r="B84" s="38" t="s">
        <v>83</v>
      </c>
      <c r="C84" s="63" t="str">
        <f>CONCATENATE("Analysis confirmed the presence of the following substance: ",B20,".  ",CHAR(10),CHAR(10))</f>
        <v xml:space="preserve">Analysis confirmed the presence of the following substance: .  
</v>
      </c>
    </row>
    <row r="85" spans="1:9" hidden="1" x14ac:dyDescent="0.55000000000000004">
      <c r="A85" s="64"/>
      <c r="B85" s="67" t="s">
        <v>84</v>
      </c>
      <c r="C85" s="54" t="str">
        <f>CONCATENATE("Analysis did not confirm the presence of the following: ",E20,".  ",CHAR(10),CHAR(10))</f>
        <v xml:space="preserve">Analysis did not confirm the presence of the following: .  
</v>
      </c>
    </row>
    <row r="86" spans="1:9" hidden="1" x14ac:dyDescent="0.55000000000000004">
      <c r="A86" s="64"/>
      <c r="B86" s="78" t="s">
        <v>90</v>
      </c>
      <c r="C86" s="101" t="s">
        <v>111</v>
      </c>
    </row>
    <row r="87" spans="1:9" hidden="1" x14ac:dyDescent="0.55000000000000004"/>
    <row r="88" spans="1:9" hidden="1" x14ac:dyDescent="0.55000000000000004"/>
    <row r="89" spans="1:9" hidden="1" x14ac:dyDescent="0.55000000000000004">
      <c r="B89" s="38" t="s">
        <v>100</v>
      </c>
      <c r="E89" s="90"/>
    </row>
    <row r="90" spans="1:9" hidden="1" x14ac:dyDescent="0.55000000000000004">
      <c r="B90" s="159" t="str">
        <f>CONCATENATE(IF(AND(C8&lt;&gt;"serum",C9="acetone"),"- "&amp;C80,""),IF(OR(C17="x",AND(C9&lt;&gt;"acetone",SUM(J11:J14)&gt;0)),"- "&amp;C81,""),IF(AND(SUM(K11:K14)&gt;1,C8&lt;&gt;"serum",C9&lt;&gt;"acetone",C17&lt;&gt;"x",SUM(J11:J14)=0),"- "&amp;C83,""),IF(AND(C8="serum",C17&lt;&gt;"x",SUM(J11:J14)=0),"- "&amp;C82,""),IF(B20&lt;&gt;"","- "&amp;C84,""),IF(E20&lt;&gt;"","- "&amp;C85,""),IF(OR(B20&lt;&gt;"",E20&lt;&gt;"",AND(C9="acetone",C8&lt;&gt;"serum")),C86,""))</f>
        <v/>
      </c>
      <c r="C90" s="160"/>
      <c r="D90" s="160"/>
      <c r="E90" s="160"/>
      <c r="F90" s="160"/>
      <c r="G90" s="160"/>
      <c r="H90" s="160"/>
      <c r="I90" s="161"/>
    </row>
    <row r="91" spans="1:9" hidden="1" x14ac:dyDescent="0.55000000000000004">
      <c r="B91" s="162"/>
      <c r="C91" s="163"/>
      <c r="D91" s="163"/>
      <c r="E91" s="163"/>
      <c r="F91" s="163"/>
      <c r="G91" s="163"/>
      <c r="H91" s="163"/>
      <c r="I91" s="164"/>
    </row>
    <row r="92" spans="1:9" hidden="1" x14ac:dyDescent="0.55000000000000004">
      <c r="B92" s="162"/>
      <c r="C92" s="163"/>
      <c r="D92" s="163"/>
      <c r="E92" s="163"/>
      <c r="F92" s="163"/>
      <c r="G92" s="163"/>
      <c r="H92" s="163"/>
      <c r="I92" s="164"/>
    </row>
    <row r="93" spans="1:9" hidden="1" x14ac:dyDescent="0.55000000000000004">
      <c r="B93" s="162"/>
      <c r="C93" s="163"/>
      <c r="D93" s="163"/>
      <c r="E93" s="163"/>
      <c r="F93" s="163"/>
      <c r="G93" s="163"/>
      <c r="H93" s="163"/>
      <c r="I93" s="164"/>
    </row>
    <row r="94" spans="1:9" hidden="1" x14ac:dyDescent="0.55000000000000004">
      <c r="B94" s="162"/>
      <c r="C94" s="163"/>
      <c r="D94" s="163"/>
      <c r="E94" s="163"/>
      <c r="F94" s="163"/>
      <c r="G94" s="163"/>
      <c r="H94" s="163"/>
      <c r="I94" s="164"/>
    </row>
    <row r="95" spans="1:9" hidden="1" x14ac:dyDescent="0.55000000000000004">
      <c r="B95" s="162"/>
      <c r="C95" s="163"/>
      <c r="D95" s="163"/>
      <c r="E95" s="163"/>
      <c r="F95" s="163"/>
      <c r="G95" s="163"/>
      <c r="H95" s="163"/>
      <c r="I95" s="164"/>
    </row>
    <row r="96" spans="1:9" hidden="1" x14ac:dyDescent="0.55000000000000004">
      <c r="B96" s="162"/>
      <c r="C96" s="163"/>
      <c r="D96" s="163"/>
      <c r="E96" s="163"/>
      <c r="F96" s="163"/>
      <c r="G96" s="163"/>
      <c r="H96" s="163"/>
      <c r="I96" s="164"/>
    </row>
    <row r="97" spans="2:9" hidden="1" x14ac:dyDescent="0.55000000000000004">
      <c r="B97" s="162"/>
      <c r="C97" s="163"/>
      <c r="D97" s="163"/>
      <c r="E97" s="163"/>
      <c r="F97" s="163"/>
      <c r="G97" s="163"/>
      <c r="H97" s="163"/>
      <c r="I97" s="164"/>
    </row>
    <row r="98" spans="2:9" hidden="1" x14ac:dyDescent="0.55000000000000004">
      <c r="B98" s="162"/>
      <c r="C98" s="163"/>
      <c r="D98" s="163"/>
      <c r="E98" s="163"/>
      <c r="F98" s="163"/>
      <c r="G98" s="163"/>
      <c r="H98" s="163"/>
      <c r="I98" s="164"/>
    </row>
    <row r="99" spans="2:9" hidden="1" x14ac:dyDescent="0.55000000000000004">
      <c r="B99" s="165"/>
      <c r="C99" s="166"/>
      <c r="D99" s="166"/>
      <c r="E99" s="166"/>
      <c r="F99" s="166"/>
      <c r="G99" s="166"/>
      <c r="H99" s="166"/>
      <c r="I99" s="167"/>
    </row>
    <row r="100" spans="2:9" hidden="1" x14ac:dyDescent="0.55000000000000004"/>
  </sheetData>
  <sheetProtection algorithmName="SHA-512" hashValue="/dPtv5Pr3hPowd4JcAbY8hincDiOS7DHtsQZLJ7m+VQT+3zGePsY0oxWQ4VTm8hrNPbOZDQRayuqsgeIvjZxbQ==" saltValue="utgZ8/0ekqwIi7195wSR5w==" spinCount="100000" sheet="1" objects="1" scenarios="1"/>
  <mergeCells count="29">
    <mergeCell ref="B1:F1"/>
    <mergeCell ref="E4:F4"/>
    <mergeCell ref="E5:F5"/>
    <mergeCell ref="N7:P7"/>
    <mergeCell ref="F8:F16"/>
    <mergeCell ref="G8:I8"/>
    <mergeCell ref="N8:P8"/>
    <mergeCell ref="G9:I9"/>
    <mergeCell ref="G10:I10"/>
    <mergeCell ref="G11:I11"/>
    <mergeCell ref="B27:I27"/>
    <mergeCell ref="P11:P22"/>
    <mergeCell ref="G12:I12"/>
    <mergeCell ref="G13:I13"/>
    <mergeCell ref="G14:I14"/>
    <mergeCell ref="G15:I15"/>
    <mergeCell ref="G16:I16"/>
    <mergeCell ref="E19:H19"/>
    <mergeCell ref="B20:C20"/>
    <mergeCell ref="E20:H20"/>
    <mergeCell ref="B23:I24"/>
    <mergeCell ref="N23:P23"/>
    <mergeCell ref="O25:P26"/>
    <mergeCell ref="N28:P28"/>
    <mergeCell ref="B30:I38"/>
    <mergeCell ref="B41:I55"/>
    <mergeCell ref="C76:C77"/>
    <mergeCell ref="B90:I99"/>
    <mergeCell ref="N30:P31"/>
  </mergeCells>
  <conditionalFormatting sqref="C67:C70">
    <cfRule type="expression" dxfId="179" priority="8">
      <formula>ABS(C11-$D$72)&gt;$D$77</formula>
    </cfRule>
  </conditionalFormatting>
  <conditionalFormatting sqref="B26">
    <cfRule type="expression" dxfId="178" priority="9">
      <formula>B27=""</formula>
    </cfRule>
  </conditionalFormatting>
  <conditionalFormatting sqref="B4">
    <cfRule type="expression" dxfId="177" priority="7">
      <formula>$B$5=""</formula>
    </cfRule>
  </conditionalFormatting>
  <conditionalFormatting sqref="C4">
    <cfRule type="expression" dxfId="176" priority="6">
      <formula>$C$5=""</formula>
    </cfRule>
  </conditionalFormatting>
  <conditionalFormatting sqref="E4:F4">
    <cfRule type="expression" dxfId="175" priority="5">
      <formula>$E$5=""</formula>
    </cfRule>
  </conditionalFormatting>
  <conditionalFormatting sqref="H4">
    <cfRule type="expression" dxfId="174" priority="4">
      <formula>$H$5=""</formula>
    </cfRule>
  </conditionalFormatting>
  <conditionalFormatting sqref="C8">
    <cfRule type="expression" dxfId="173" priority="3">
      <formula>$C$8&lt;&gt;"blood"</formula>
    </cfRule>
  </conditionalFormatting>
  <conditionalFormatting sqref="C9">
    <cfRule type="expression" dxfId="172" priority="2">
      <formula>$C$9&lt;&gt;"ethanol"</formula>
    </cfRule>
  </conditionalFormatting>
  <conditionalFormatting sqref="M30">
    <cfRule type="expression" dxfId="171" priority="1">
      <formula>N30&lt;&gt;""</formula>
    </cfRule>
  </conditionalFormatting>
  <conditionalFormatting sqref="G9:G12">
    <cfRule type="expression" dxfId="170" priority="175">
      <formula>AND(SUM(J$11:J$14)=0,D67&gt;$D$76)</formula>
    </cfRule>
  </conditionalFormatting>
  <dataValidations count="8">
    <dataValidation type="list" allowBlank="1" showInputMessage="1" showErrorMessage="1" sqref="C17" xr:uid="{00000000-0002-0000-3000-000000000000}">
      <formula1>applies</formula1>
    </dataValidation>
    <dataValidation type="list" errorStyle="warning" allowBlank="1" showInputMessage="1" showErrorMessage="1" errorTitle="custom entry" error="You have entered a selection not in the drop-down list.  " sqref="B20:C20" xr:uid="{00000000-0002-0000-3000-000001000000}">
      <formula1>othervolid</formula1>
    </dataValidation>
    <dataValidation type="list" errorStyle="warning" allowBlank="1" showInputMessage="1" showErrorMessage="1" errorTitle="Custom Entry" error="You have entered a name not in the drop-down list." sqref="H5" xr:uid="{00000000-0002-0000-3000-000002000000}">
      <formula1>analyst_list</formula1>
    </dataValidation>
    <dataValidation type="list" allowBlank="1" showInputMessage="1" showErrorMessage="1" sqref="C8" xr:uid="{00000000-0002-0000-3000-000003000000}">
      <formula1>matrix_list</formula1>
    </dataValidation>
    <dataValidation type="list" errorStyle="warning" allowBlank="1" showErrorMessage="1" errorTitle="Custom entry" error="You have customized this field." sqref="B23:I24" xr:uid="{00000000-0002-0000-3000-000004000000}">
      <formula1>statements</formula1>
    </dataValidation>
    <dataValidation type="list" errorStyle="warning" allowBlank="1" showInputMessage="1" showErrorMessage="1" errorTitle="Custom Entry" error="You have entered a selection not in the drop-down list.  " sqref="E20" xr:uid="{00000000-0002-0000-3000-000005000000}">
      <formula1>othervolid</formula1>
    </dataValidation>
    <dataValidation type="textLength" errorStyle="warning" operator="equal" allowBlank="1" showInputMessage="1" showErrorMessage="1" errorTitle="Case Number Length Error?" error="The length of the case number should be 10 characters." sqref="B5" xr:uid="{00000000-0002-0000-3000-000006000000}">
      <formula1>10</formula1>
    </dataValidation>
    <dataValidation type="list" errorStyle="warning" allowBlank="1" showErrorMessage="1" errorTitle="Custom entry" error="You have customized this field." sqref="B27:I27" xr:uid="{00000000-0002-0000-3000-000007000000}">
      <formula1>dispositions</formula1>
    </dataValidation>
  </dataValidations>
  <pageMargins left="0.7" right="0.7" top="0.75" bottom="0.75" header="0.3" footer="0.3"/>
  <pageSetup scale="68" orientation="portrait" horizontalDpi="300" verticalDpi="300" r:id="rId1"/>
  <ignoredErrors>
    <ignoredError sqref="H5 E5 B5:C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0178" r:id="rId4" name="Button 2">
              <controlPr defaultSize="0" print="0" autoFill="0" autoPict="0" macro="[0]!ThisWorkbook.GeneratePDF">
                <anchor moveWithCells="1">
                  <from>
                    <xdr:col>8</xdr:col>
                    <xdr:colOff>1123950</xdr:colOff>
                    <xdr:row>3</xdr:row>
                    <xdr:rowOff>11430</xdr:rowOff>
                  </from>
                  <to>
                    <xdr:col>11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3000-000008000000}">
          <x14:formula1>
            <xm:f>Ranges!$G$9:$G$12</xm:f>
          </x14:formula1>
          <xm:sqref>C9</xm:sqref>
        </x14:dataValidation>
        <x14:dataValidation type="date" errorStyle="information" operator="lessThan" allowBlank="1" showErrorMessage="1" errorTitle="Uncertainty Update Due" error="The uncertainty values used in this form are due to be updated.  Please ensure you are using the most recent form." xr:uid="{00000000-0002-0000-3000-000009000000}">
          <x14:formula1>
            <xm:f>Ranges!G14+Ranges!G16</xm:f>
          </x14:formula1>
          <xm:sqref>E5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Q100"/>
  <sheetViews>
    <sheetView showGridLines="0" zoomScaleNormal="100" workbookViewId="0">
      <selection activeCell="C11" sqref="C11"/>
    </sheetView>
  </sheetViews>
  <sheetFormatPr defaultColWidth="9.15625" defaultRowHeight="14.4" x14ac:dyDescent="0.55000000000000004"/>
  <cols>
    <col min="1" max="1" width="1.83984375" style="38" customWidth="1"/>
    <col min="2" max="2" width="20.83984375" style="38" customWidth="1"/>
    <col min="3" max="3" width="12" style="38" bestFit="1" customWidth="1"/>
    <col min="4" max="4" width="11" style="38" customWidth="1"/>
    <col min="5" max="5" width="9.578125" style="38" customWidth="1"/>
    <col min="6" max="6" width="7.15625" style="38" customWidth="1"/>
    <col min="7" max="7" width="7.68359375" style="38" customWidth="1"/>
    <col min="8" max="8" width="25.68359375" style="38" customWidth="1"/>
    <col min="9" max="9" width="38.578125" style="38" customWidth="1"/>
    <col min="10" max="10" width="15.83984375" style="38" hidden="1" customWidth="1"/>
    <col min="11" max="11" width="22.41796875" style="38" hidden="1" customWidth="1"/>
    <col min="12" max="12" width="5" style="38" customWidth="1"/>
    <col min="13" max="13" width="7.41796875" style="38" customWidth="1"/>
    <col min="14" max="14" width="2.26171875" style="38" customWidth="1"/>
    <col min="15" max="15" width="2" style="38" customWidth="1"/>
    <col min="16" max="16" width="88.15625" style="38" customWidth="1"/>
    <col min="17" max="16384" width="9.15625" style="38"/>
  </cols>
  <sheetData>
    <row r="1" spans="2:17" ht="15" customHeight="1" x14ac:dyDescent="0.55000000000000004">
      <c r="B1" s="132" t="str">
        <f>'1'!B1</f>
        <v>Body Fluid Alcohol Concentration and Volatiles Reporting Form</v>
      </c>
      <c r="C1" s="133"/>
      <c r="D1" s="133"/>
      <c r="E1" s="133"/>
      <c r="F1" s="133"/>
      <c r="G1" s="79"/>
      <c r="H1" s="79"/>
      <c r="I1" s="93" t="str">
        <f>'1'!I1</f>
        <v>Version 2</v>
      </c>
      <c r="J1" s="44" t="s">
        <v>40</v>
      </c>
      <c r="K1" s="44" t="s">
        <v>40</v>
      </c>
      <c r="L1" s="44"/>
    </row>
    <row r="2" spans="2:17" ht="15" customHeight="1" x14ac:dyDescent="0.55000000000000004">
      <c r="B2" s="80" t="str">
        <f>'1'!B2</f>
        <v>NCSCL - Toxicology Section</v>
      </c>
      <c r="C2" s="11"/>
      <c r="D2" s="11"/>
      <c r="E2" s="11"/>
      <c r="F2" s="11"/>
      <c r="G2" s="11"/>
      <c r="H2" s="11"/>
      <c r="I2" s="94" t="str">
        <f>'1'!I2</f>
        <v>Effective Date: 11/14/2019</v>
      </c>
      <c r="J2" s="44"/>
      <c r="K2" s="44"/>
      <c r="L2" s="44"/>
      <c r="N2" s="100"/>
    </row>
    <row r="3" spans="2:17" ht="15" customHeight="1" x14ac:dyDescent="0.55000000000000004">
      <c r="D3" s="41"/>
      <c r="O3" s="95" t="s">
        <v>88</v>
      </c>
    </row>
    <row r="4" spans="2:17" ht="15" customHeight="1" x14ac:dyDescent="0.55000000000000004">
      <c r="B4" s="124" t="s">
        <v>37</v>
      </c>
      <c r="C4" s="124" t="s">
        <v>38</v>
      </c>
      <c r="E4" s="138" t="s">
        <v>94</v>
      </c>
      <c r="F4" s="138"/>
      <c r="H4" s="118" t="s">
        <v>44</v>
      </c>
      <c r="J4" s="92"/>
      <c r="O4" s="95"/>
      <c r="P4" s="110" t="s">
        <v>113</v>
      </c>
    </row>
    <row r="5" spans="2:17" ht="15" customHeight="1" x14ac:dyDescent="0.55000000000000004">
      <c r="B5" s="120" t="str">
        <f>IF('Sample list'!B9="","",'Sample list'!B9)</f>
        <v/>
      </c>
      <c r="C5" s="120" t="str">
        <f>IF('Sample list'!C9="","",'Sample list'!C9)</f>
        <v/>
      </c>
      <c r="E5" s="136" t="str">
        <f>IF('1'!E5="","",'1'!E5)</f>
        <v/>
      </c>
      <c r="F5" s="137"/>
      <c r="H5" s="83" t="str">
        <f>IF('1'!H5="","",'1'!H5)</f>
        <v/>
      </c>
      <c r="O5" s="38" t="s">
        <v>88</v>
      </c>
      <c r="P5" s="37" t="str">
        <f>B41</f>
        <v/>
      </c>
    </row>
    <row r="6" spans="2:17" ht="15" customHeight="1" x14ac:dyDescent="0.55000000000000004"/>
    <row r="7" spans="2:17" ht="15" customHeight="1" thickBot="1" x14ac:dyDescent="0.6">
      <c r="N7" s="135" t="s">
        <v>96</v>
      </c>
      <c r="O7" s="135"/>
      <c r="P7" s="135"/>
    </row>
    <row r="8" spans="2:17" ht="15" customHeight="1" x14ac:dyDescent="0.55000000000000004">
      <c r="B8" s="71" t="s">
        <v>92</v>
      </c>
      <c r="C8" s="81" t="s">
        <v>71</v>
      </c>
      <c r="F8" s="141" t="s">
        <v>86</v>
      </c>
      <c r="G8" s="139" t="str">
        <f>CONCATENATE("The measured ",C9," values are:")</f>
        <v>The measured ethanol values are:</v>
      </c>
      <c r="H8" s="140"/>
      <c r="I8" s="140"/>
      <c r="M8" s="64"/>
      <c r="N8" s="134" t="s">
        <v>97</v>
      </c>
      <c r="O8" s="134"/>
      <c r="P8" s="134"/>
      <c r="Q8" s="40"/>
    </row>
    <row r="9" spans="2:17" ht="15" customHeight="1" x14ac:dyDescent="0.55000000000000004">
      <c r="B9" s="72" t="s">
        <v>93</v>
      </c>
      <c r="C9" s="82" t="s">
        <v>5</v>
      </c>
      <c r="F9" s="141"/>
      <c r="G9" s="142" t="str">
        <f>IF(C11="","",IF(C11=0,"0.0000  g/dl",CONCATENATE(TEXT(C11,"0.0000"),"  g/dl",IF(AND(SUM(J$11:J$14)=0,D67&gt;$D$76),CONCATENATE("  (&gt;",$D$76*100,"% deviation from the average)"),""),IF(C11*10000-INT(C11*10000)&gt;0.0001,"    (THIS VALUE CONTAINS MORE DECIMAL PLACES THAN DISPLAYED)",""))))</f>
        <v/>
      </c>
      <c r="H9" s="143"/>
      <c r="I9" s="143"/>
      <c r="M9" s="64"/>
      <c r="N9" s="105"/>
      <c r="O9" s="89"/>
      <c r="P9" s="106"/>
      <c r="Q9" s="40"/>
    </row>
    <row r="10" spans="2:17" ht="15" customHeight="1" x14ac:dyDescent="0.55000000000000004">
      <c r="B10" s="72"/>
      <c r="C10" s="73"/>
      <c r="D10" s="69"/>
      <c r="F10" s="141"/>
      <c r="G10" s="142" t="str">
        <f>IF(C12="","",IF(C12=0,"0.0000  g/dl",CONCATENATE(TEXT(C12,"0.0000"),"  g/dl",IF(AND(SUM(J$11:J$14)=0,D68&gt;$D$76),CONCATENATE("  (&gt;",$D$76*100,"% deviation from the average)"),""),IF(C12*10000-INT(C12*10000)&gt;0.0001,"    (THIS VALUE CONTAINS MORE DECIMAL PLACES THAN DISPLAYED)",""))))</f>
        <v/>
      </c>
      <c r="H10" s="143"/>
      <c r="I10" s="143"/>
      <c r="J10" s="38" t="s">
        <v>39</v>
      </c>
      <c r="K10" s="43" t="s">
        <v>75</v>
      </c>
      <c r="L10" s="43"/>
      <c r="M10" s="64"/>
      <c r="N10" s="7"/>
      <c r="O10" s="89" t="str">
        <f>"Item "&amp;C5&amp;":"</f>
        <v>Item :</v>
      </c>
      <c r="P10" s="89"/>
      <c r="Q10" s="40"/>
    </row>
    <row r="11" spans="2:17" ht="15" customHeight="1" x14ac:dyDescent="0.55000000000000004">
      <c r="B11" s="74" t="s">
        <v>74</v>
      </c>
      <c r="C11" s="84"/>
      <c r="D11" s="2" t="str">
        <f>IF(LEN(C11)&gt;6,"re-enter",IF(C11&gt;0.5,"HI cal",""))</f>
        <v/>
      </c>
      <c r="F11" s="141"/>
      <c r="G11" s="142" t="str">
        <f>IF(C13="","",IF(C13=0,"0.0000  g/dl",CONCATENATE(TEXT(C13,"0.0000"),"  g/dl",IF(AND(SUM(J$11:J$14)=0,D69&gt;$D$76),CONCATENATE("  (&gt;",$D$76*100,"% deviation from the average)"),""),IF(C13*10000-INT(C13*10000)&gt;0.0001,"    (THIS VALUE CONTAINS MORE DECIMAL PLACES THAN DISPLAYED)",""))))</f>
        <v/>
      </c>
      <c r="H11" s="143"/>
      <c r="I11" s="143"/>
      <c r="J11" s="54">
        <f>IF(C11="",0,IF(C11&lt;0.01,1,0))</f>
        <v>0</v>
      </c>
      <c r="K11" s="43">
        <f>IF(C11&lt;&gt;"",1,0)</f>
        <v>0</v>
      </c>
      <c r="L11" s="43"/>
      <c r="M11" s="64"/>
      <c r="N11" s="88"/>
      <c r="O11" s="91"/>
      <c r="P11" s="151" t="str">
        <f>CONCATENATE(IF(B90="","",B90&amp;CHAR(10)&amp;CHAR(10)),IF(B23="","","- "&amp;B23))</f>
        <v/>
      </c>
      <c r="Q11" s="40"/>
    </row>
    <row r="12" spans="2:17" ht="15" customHeight="1" x14ac:dyDescent="0.55000000000000004">
      <c r="B12" s="72"/>
      <c r="C12" s="84"/>
      <c r="D12" s="2" t="str">
        <f>IF(LEN(C12)&gt;6,"re-enter",IF(C12&gt;0.5,"HI cal",""))</f>
        <v/>
      </c>
      <c r="F12" s="141"/>
      <c r="G12" s="142" t="str">
        <f>IF(C14="","",IF(C14=0,"0.0000  g/dl",CONCATENATE(TEXT(C14,"0.0000"),"  g/dl",IF(AND(SUM(J$11:J$14)=0,D70&gt;$D$76),CONCATENATE("  (&gt;",$D$76*100,"% deviation from the average)"),""),IF(C14*10000-INT(C14*10000)&gt;0.0001,"    (THIS VALUE CONTAINS MORE DECIMAL PLACES THAN DISPLAYED)",""))))</f>
        <v/>
      </c>
      <c r="H12" s="143"/>
      <c r="I12" s="143"/>
      <c r="J12" s="54">
        <f>IF(C12="",0,IF(C12&lt;0.01,1,0))</f>
        <v>0</v>
      </c>
      <c r="K12" s="43">
        <f>IF(C12&lt;&gt;"",1,0)</f>
        <v>0</v>
      </c>
      <c r="L12" s="43"/>
      <c r="M12" s="64"/>
      <c r="N12" s="88"/>
      <c r="O12" s="88"/>
      <c r="P12" s="151"/>
      <c r="Q12" s="40"/>
    </row>
    <row r="13" spans="2:17" ht="15" customHeight="1" x14ac:dyDescent="0.55000000000000004">
      <c r="B13" s="72"/>
      <c r="C13" s="84"/>
      <c r="D13" s="2" t="str">
        <f>IF(LEN(C13)&gt;6,"re-enter",IF(C13&gt;0.5,"HI cal",""))</f>
        <v/>
      </c>
      <c r="F13" s="141"/>
      <c r="G13" s="139" t="str">
        <f>IF(MIN(C11:C14)&lt;0.01,"",CONCATENATE("The average of the four values is  ",TEXT(D72,"0.000000")," g/dl."))</f>
        <v/>
      </c>
      <c r="H13" s="140"/>
      <c r="I13" s="140"/>
      <c r="J13" s="54">
        <f>IF(C13="",0,IF(C13&lt;0.01,1,0))</f>
        <v>0</v>
      </c>
      <c r="K13" s="43">
        <f>IF(C13&lt;&gt;"",1,0)</f>
        <v>0</v>
      </c>
      <c r="L13" s="43"/>
      <c r="M13" s="64"/>
      <c r="N13" s="88"/>
      <c r="O13" s="88"/>
      <c r="P13" s="151"/>
      <c r="Q13" s="40"/>
    </row>
    <row r="14" spans="2:17" ht="15" customHeight="1" thickBot="1" x14ac:dyDescent="0.6">
      <c r="B14" s="75"/>
      <c r="C14" s="85"/>
      <c r="D14" s="2" t="str">
        <f>IF(LEN(C14)&gt;6,"re-enter",IF(C14&gt;0.5,"HI cal",""))</f>
        <v/>
      </c>
      <c r="F14" s="141"/>
      <c r="G14" s="144" t="str">
        <f>IF(MIN(C11:C14)&lt;0.01,"",CONCATENATE("The ",D76*100,"% uncertainty is +/- ", TEXT(D77,"0.0000000"), " g/dl, at a 99.73 % level of confidence (k=3)."))</f>
        <v/>
      </c>
      <c r="H14" s="145"/>
      <c r="I14" s="145"/>
      <c r="J14" s="54">
        <f>IF(C14="",0,IF(C14&lt;0.01,1,0))</f>
        <v>0</v>
      </c>
      <c r="K14" s="43">
        <f>IF(C14&lt;&gt;"",1,0)</f>
        <v>0</v>
      </c>
      <c r="L14" s="43"/>
      <c r="M14" s="64"/>
      <c r="N14" s="88"/>
      <c r="O14" s="88"/>
      <c r="P14" s="151"/>
      <c r="Q14" s="40"/>
    </row>
    <row r="15" spans="2:17" x14ac:dyDescent="0.55000000000000004">
      <c r="B15" s="117"/>
      <c r="F15" s="141"/>
      <c r="G15" s="146" t="str">
        <f>IF(OR(MIN(C11:C14)&lt;0.01,SUM(K11:K14)&lt;&gt;4),"",IF(AND(MAX(D67:D70)&gt;D76,M30=""),"",IF(AND(MAX(D67:D70)&gt;D76,M30&lt;&gt;""),"The lowest value was used for reporting.",CONCATENATE("The ",IF(C8="serum","serum converted, ",""),"truncated average for reporting is ",IF(C8="serum",TEXT(F74,"0.00"),TEXT(D74,"0.00")),"  g/dl."))))</f>
        <v/>
      </c>
      <c r="H15" s="147"/>
      <c r="I15" s="147"/>
      <c r="J15" s="54"/>
      <c r="M15" s="64"/>
      <c r="N15" s="88"/>
      <c r="O15" s="91"/>
      <c r="P15" s="151"/>
      <c r="Q15" s="40"/>
    </row>
    <row r="16" spans="2:17" x14ac:dyDescent="0.55000000000000004">
      <c r="B16" s="117"/>
      <c r="C16" s="70" t="str">
        <f>IF(AND(C9&lt;&gt;"acetone",C17="x",SUM(K11:K14)&gt;0,SUM(J11:J14)=0),"'No alcohol' selected below conflicts with entered results!","")</f>
        <v/>
      </c>
      <c r="F16" s="141"/>
      <c r="G16" s="144" t="str">
        <f>IF(C8="serum",CONCATENATE("The serum to whole blood conversion calculation is:  ",TEXT(D72,"0.000000")," g/dl / 1.18 = ",TEXT(F72,"0.000000")," g/dl."),"")</f>
        <v/>
      </c>
      <c r="H16" s="145"/>
      <c r="I16" s="145"/>
      <c r="J16" s="54"/>
      <c r="M16" s="64"/>
      <c r="N16" s="88"/>
      <c r="O16" s="7"/>
      <c r="P16" s="151"/>
      <c r="Q16" s="40"/>
    </row>
    <row r="17" spans="2:17" x14ac:dyDescent="0.55000000000000004">
      <c r="B17" s="68" t="s">
        <v>42</v>
      </c>
      <c r="C17" s="86"/>
      <c r="D17" s="60" t="s">
        <v>43</v>
      </c>
      <c r="F17" s="98"/>
      <c r="M17" s="64"/>
      <c r="N17" s="7"/>
      <c r="O17" s="7"/>
      <c r="P17" s="151"/>
      <c r="Q17" s="40"/>
    </row>
    <row r="18" spans="2:17" x14ac:dyDescent="0.55000000000000004">
      <c r="M18" s="64"/>
      <c r="N18" s="7"/>
      <c r="O18" s="123"/>
      <c r="P18" s="151"/>
      <c r="Q18" s="40"/>
    </row>
    <row r="19" spans="2:17" x14ac:dyDescent="0.55000000000000004">
      <c r="B19" s="59" t="s">
        <v>85</v>
      </c>
      <c r="C19" s="38" t="str">
        <f>IFERROR(IF(B20="","",IF(VLOOKUP(B20,othervolid,1)=B20,"","+")),"+")</f>
        <v/>
      </c>
      <c r="E19" s="148" t="s">
        <v>82</v>
      </c>
      <c r="F19" s="148"/>
      <c r="G19" s="148"/>
      <c r="H19" s="148"/>
      <c r="I19" s="38" t="str">
        <f>IFERROR(IF(E20="","",IF(VLOOKUP(E20,othervolid,1)=E20,"","+")),"+")</f>
        <v/>
      </c>
      <c r="M19" s="64"/>
      <c r="N19" s="7"/>
      <c r="O19" s="7"/>
      <c r="P19" s="151"/>
      <c r="Q19" s="40"/>
    </row>
    <row r="20" spans="2:17" ht="15" customHeight="1" x14ac:dyDescent="0.55000000000000004">
      <c r="B20" s="158"/>
      <c r="C20" s="158"/>
      <c r="E20" s="171"/>
      <c r="F20" s="172"/>
      <c r="G20" s="172"/>
      <c r="H20" s="173"/>
      <c r="M20" s="64"/>
      <c r="N20" s="88"/>
      <c r="O20" s="7"/>
      <c r="P20" s="151"/>
      <c r="Q20" s="40"/>
    </row>
    <row r="21" spans="2:17" x14ac:dyDescent="0.55000000000000004">
      <c r="D21" s="99" t="str">
        <f>IF(AND(B20=E20,B20&lt;&gt;""),"The two entries above conflict with eachother!","")</f>
        <v/>
      </c>
      <c r="M21" s="64"/>
      <c r="N21" s="88"/>
      <c r="O21" s="7"/>
      <c r="P21" s="151"/>
      <c r="Q21" s="40"/>
    </row>
    <row r="22" spans="2:17" ht="15" customHeight="1" x14ac:dyDescent="0.55000000000000004">
      <c r="B22" s="38" t="s">
        <v>101</v>
      </c>
      <c r="E22" s="38" t="str">
        <f>IFERROR(IF(B23="","",IF(VLOOKUP(B23,statements_alpha,1)=B23,"","+")),"+")</f>
        <v/>
      </c>
      <c r="F22" s="39"/>
      <c r="G22" s="58"/>
      <c r="H22" s="58"/>
      <c r="I22" s="58"/>
      <c r="M22" s="64"/>
      <c r="N22" s="7"/>
      <c r="O22" s="7"/>
      <c r="P22" s="151"/>
      <c r="Q22" s="40"/>
    </row>
    <row r="23" spans="2:17" ht="15" customHeight="1" x14ac:dyDescent="0.55000000000000004">
      <c r="B23" s="152"/>
      <c r="C23" s="153"/>
      <c r="D23" s="153"/>
      <c r="E23" s="153"/>
      <c r="F23" s="153"/>
      <c r="G23" s="153"/>
      <c r="H23" s="153"/>
      <c r="I23" s="154"/>
      <c r="M23" s="64"/>
      <c r="N23" s="149" t="s">
        <v>98</v>
      </c>
      <c r="O23" s="134"/>
      <c r="P23" s="150"/>
      <c r="Q23" s="40"/>
    </row>
    <row r="24" spans="2:17" x14ac:dyDescent="0.55000000000000004">
      <c r="B24" s="155"/>
      <c r="C24" s="156"/>
      <c r="D24" s="156"/>
      <c r="E24" s="156"/>
      <c r="F24" s="156"/>
      <c r="G24" s="156"/>
      <c r="H24" s="156"/>
      <c r="I24" s="157"/>
      <c r="M24" s="64"/>
      <c r="N24" s="107"/>
      <c r="O24" s="108"/>
      <c r="P24" s="109"/>
      <c r="Q24" s="40"/>
    </row>
    <row r="25" spans="2:17" x14ac:dyDescent="0.55000000000000004">
      <c r="F25" s="7"/>
      <c r="G25" s="58"/>
      <c r="H25" s="58"/>
      <c r="I25" s="58"/>
      <c r="M25" s="64"/>
      <c r="N25" s="7"/>
      <c r="O25" s="177" t="str">
        <f>IF(B27="","",RIGHT(B27,LEN(B27)-48))</f>
        <v/>
      </c>
      <c r="P25" s="177"/>
      <c r="Q25" s="40"/>
    </row>
    <row r="26" spans="2:17" ht="15" customHeight="1" x14ac:dyDescent="0.55000000000000004">
      <c r="B26" s="111" t="s">
        <v>102</v>
      </c>
      <c r="C26" s="38" t="str">
        <f>IFERROR(IF(B27="","",IF(VLOOKUP(B27,dispositions_alpha,1)=B27,"","+")),"+")</f>
        <v/>
      </c>
      <c r="M26" s="64"/>
      <c r="N26" s="7"/>
      <c r="O26" s="177"/>
      <c r="P26" s="177"/>
      <c r="Q26" s="40"/>
    </row>
    <row r="27" spans="2:17" x14ac:dyDescent="0.55000000000000004">
      <c r="B27" s="168"/>
      <c r="C27" s="169"/>
      <c r="D27" s="169"/>
      <c r="E27" s="169"/>
      <c r="F27" s="169"/>
      <c r="G27" s="169"/>
      <c r="H27" s="169"/>
      <c r="I27" s="170"/>
      <c r="M27" s="64"/>
      <c r="N27" s="7"/>
      <c r="O27" s="7"/>
      <c r="P27" s="7"/>
      <c r="Q27" s="40"/>
    </row>
    <row r="28" spans="2:17" x14ac:dyDescent="0.55000000000000004">
      <c r="M28" s="64"/>
      <c r="N28" s="176" t="s">
        <v>99</v>
      </c>
      <c r="O28" s="176"/>
      <c r="P28" s="176"/>
      <c r="Q28" s="40"/>
    </row>
    <row r="29" spans="2:17" ht="15" customHeight="1" x14ac:dyDescent="0.55000000000000004">
      <c r="B29" s="42" t="s">
        <v>28</v>
      </c>
      <c r="C29" s="102"/>
      <c r="D29" s="102"/>
      <c r="E29" s="102"/>
      <c r="F29" s="102"/>
      <c r="G29" s="102"/>
      <c r="H29" s="102"/>
      <c r="I29" s="102"/>
      <c r="N29" s="79"/>
      <c r="O29" s="79"/>
      <c r="P29" s="79"/>
    </row>
    <row r="30" spans="2:17" x14ac:dyDescent="0.55000000000000004">
      <c r="B30" s="179"/>
      <c r="C30" s="180"/>
      <c r="D30" s="180"/>
      <c r="E30" s="180"/>
      <c r="F30" s="180"/>
      <c r="G30" s="180"/>
      <c r="H30" s="180"/>
      <c r="I30" s="181"/>
      <c r="M30" s="130"/>
      <c r="N30" s="178" t="str">
        <f>IF(AND(MAX(D67:D70)&gt;D76,SUM(K11:K14)=4),"&lt;- If this is a second set of values for the case, and both sets have an unacceptable deviation from the mean, enter the lowest value in the cell to the left (gm/dL).","")</f>
        <v/>
      </c>
      <c r="O30" s="178"/>
      <c r="P30" s="178"/>
    </row>
    <row r="31" spans="2:17" ht="15" customHeight="1" x14ac:dyDescent="0.55000000000000004">
      <c r="B31" s="182"/>
      <c r="C31" s="183"/>
      <c r="D31" s="183"/>
      <c r="E31" s="183"/>
      <c r="F31" s="183"/>
      <c r="G31" s="183"/>
      <c r="H31" s="183"/>
      <c r="I31" s="184"/>
      <c r="N31" s="178"/>
      <c r="O31" s="178"/>
      <c r="P31" s="178"/>
    </row>
    <row r="32" spans="2:17" x14ac:dyDescent="0.55000000000000004">
      <c r="B32" s="182"/>
      <c r="C32" s="183"/>
      <c r="D32" s="183"/>
      <c r="E32" s="183"/>
      <c r="F32" s="183"/>
      <c r="G32" s="183"/>
      <c r="H32" s="183"/>
      <c r="I32" s="184"/>
      <c r="M32" s="5"/>
    </row>
    <row r="33" spans="2:9" x14ac:dyDescent="0.55000000000000004">
      <c r="B33" s="182"/>
      <c r="C33" s="183"/>
      <c r="D33" s="183"/>
      <c r="E33" s="183"/>
      <c r="F33" s="183"/>
      <c r="G33" s="183"/>
      <c r="H33" s="183"/>
      <c r="I33" s="184"/>
    </row>
    <row r="34" spans="2:9" x14ac:dyDescent="0.55000000000000004">
      <c r="B34" s="182"/>
      <c r="C34" s="183"/>
      <c r="D34" s="183"/>
      <c r="E34" s="183"/>
      <c r="F34" s="183"/>
      <c r="G34" s="183"/>
      <c r="H34" s="183"/>
      <c r="I34" s="184"/>
    </row>
    <row r="35" spans="2:9" x14ac:dyDescent="0.55000000000000004">
      <c r="B35" s="182"/>
      <c r="C35" s="183"/>
      <c r="D35" s="183"/>
      <c r="E35" s="183"/>
      <c r="F35" s="183"/>
      <c r="G35" s="183"/>
      <c r="H35" s="183"/>
      <c r="I35" s="184"/>
    </row>
    <row r="36" spans="2:9" x14ac:dyDescent="0.55000000000000004">
      <c r="B36" s="182"/>
      <c r="C36" s="183"/>
      <c r="D36" s="183"/>
      <c r="E36" s="183"/>
      <c r="F36" s="183"/>
      <c r="G36" s="183"/>
      <c r="H36" s="183"/>
      <c r="I36" s="184"/>
    </row>
    <row r="37" spans="2:9" x14ac:dyDescent="0.55000000000000004">
      <c r="B37" s="182"/>
      <c r="C37" s="183"/>
      <c r="D37" s="183"/>
      <c r="E37" s="183"/>
      <c r="F37" s="183"/>
      <c r="G37" s="183"/>
      <c r="H37" s="183"/>
      <c r="I37" s="184"/>
    </row>
    <row r="38" spans="2:9" x14ac:dyDescent="0.55000000000000004">
      <c r="B38" s="185"/>
      <c r="C38" s="186"/>
      <c r="D38" s="186"/>
      <c r="E38" s="186"/>
      <c r="F38" s="186"/>
      <c r="G38" s="186"/>
      <c r="H38" s="186"/>
      <c r="I38" s="187"/>
    </row>
    <row r="40" spans="2:9" x14ac:dyDescent="0.55000000000000004">
      <c r="B40" s="7" t="s">
        <v>103</v>
      </c>
    </row>
    <row r="41" spans="2:9" ht="15" customHeight="1" x14ac:dyDescent="0.55000000000000004">
      <c r="B41" s="159" t="str">
        <f>CONCATENATE(IF(B90="","",B90&amp;CHAR(10)&amp;CHAR(10)),IF(B23="","","- "&amp;B23&amp;CHAR(10)&amp;CHAR(10)))</f>
        <v/>
      </c>
      <c r="C41" s="160"/>
      <c r="D41" s="160"/>
      <c r="E41" s="160"/>
      <c r="F41" s="160"/>
      <c r="G41" s="160"/>
      <c r="H41" s="160"/>
      <c r="I41" s="161"/>
    </row>
    <row r="42" spans="2:9" x14ac:dyDescent="0.55000000000000004">
      <c r="B42" s="162"/>
      <c r="C42" s="163"/>
      <c r="D42" s="163"/>
      <c r="E42" s="163"/>
      <c r="F42" s="163"/>
      <c r="G42" s="163"/>
      <c r="H42" s="163"/>
      <c r="I42" s="164"/>
    </row>
    <row r="43" spans="2:9" x14ac:dyDescent="0.55000000000000004">
      <c r="B43" s="162"/>
      <c r="C43" s="163"/>
      <c r="D43" s="163"/>
      <c r="E43" s="163"/>
      <c r="F43" s="163"/>
      <c r="G43" s="163"/>
      <c r="H43" s="163"/>
      <c r="I43" s="164"/>
    </row>
    <row r="44" spans="2:9" x14ac:dyDescent="0.55000000000000004">
      <c r="B44" s="162"/>
      <c r="C44" s="163"/>
      <c r="D44" s="163"/>
      <c r="E44" s="163"/>
      <c r="F44" s="163"/>
      <c r="G44" s="163"/>
      <c r="H44" s="163"/>
      <c r="I44" s="164"/>
    </row>
    <row r="45" spans="2:9" x14ac:dyDescent="0.55000000000000004">
      <c r="B45" s="162"/>
      <c r="C45" s="163"/>
      <c r="D45" s="163"/>
      <c r="E45" s="163"/>
      <c r="F45" s="163"/>
      <c r="G45" s="163"/>
      <c r="H45" s="163"/>
      <c r="I45" s="164"/>
    </row>
    <row r="46" spans="2:9" x14ac:dyDescent="0.55000000000000004">
      <c r="B46" s="162"/>
      <c r="C46" s="163"/>
      <c r="D46" s="163"/>
      <c r="E46" s="163"/>
      <c r="F46" s="163"/>
      <c r="G46" s="163"/>
      <c r="H46" s="163"/>
      <c r="I46" s="164"/>
    </row>
    <row r="47" spans="2:9" x14ac:dyDescent="0.55000000000000004">
      <c r="B47" s="162"/>
      <c r="C47" s="163"/>
      <c r="D47" s="163"/>
      <c r="E47" s="163"/>
      <c r="F47" s="163"/>
      <c r="G47" s="163"/>
      <c r="H47" s="163"/>
      <c r="I47" s="164"/>
    </row>
    <row r="48" spans="2:9" x14ac:dyDescent="0.55000000000000004">
      <c r="B48" s="162"/>
      <c r="C48" s="163"/>
      <c r="D48" s="163"/>
      <c r="E48" s="163"/>
      <c r="F48" s="163"/>
      <c r="G48" s="163"/>
      <c r="H48" s="163"/>
      <c r="I48" s="164"/>
    </row>
    <row r="49" spans="2:12" x14ac:dyDescent="0.55000000000000004">
      <c r="B49" s="162"/>
      <c r="C49" s="163"/>
      <c r="D49" s="163"/>
      <c r="E49" s="163"/>
      <c r="F49" s="163"/>
      <c r="G49" s="163"/>
      <c r="H49" s="163"/>
      <c r="I49" s="164"/>
    </row>
    <row r="50" spans="2:12" x14ac:dyDescent="0.55000000000000004">
      <c r="B50" s="162"/>
      <c r="C50" s="163"/>
      <c r="D50" s="163"/>
      <c r="E50" s="163"/>
      <c r="F50" s="163"/>
      <c r="G50" s="163"/>
      <c r="H50" s="163"/>
      <c r="I50" s="164"/>
    </row>
    <row r="51" spans="2:12" x14ac:dyDescent="0.55000000000000004">
      <c r="B51" s="162"/>
      <c r="C51" s="163"/>
      <c r="D51" s="163"/>
      <c r="E51" s="163"/>
      <c r="F51" s="163"/>
      <c r="G51" s="163"/>
      <c r="H51" s="163"/>
      <c r="I51" s="164"/>
    </row>
    <row r="52" spans="2:12" x14ac:dyDescent="0.55000000000000004">
      <c r="B52" s="162"/>
      <c r="C52" s="163"/>
      <c r="D52" s="163"/>
      <c r="E52" s="163"/>
      <c r="F52" s="163"/>
      <c r="G52" s="163"/>
      <c r="H52" s="163"/>
      <c r="I52" s="164"/>
    </row>
    <row r="53" spans="2:12" x14ac:dyDescent="0.55000000000000004">
      <c r="B53" s="162"/>
      <c r="C53" s="163"/>
      <c r="D53" s="163"/>
      <c r="E53" s="163"/>
      <c r="F53" s="163"/>
      <c r="G53" s="163"/>
      <c r="H53" s="163"/>
      <c r="I53" s="164"/>
    </row>
    <row r="54" spans="2:12" x14ac:dyDescent="0.55000000000000004">
      <c r="B54" s="162"/>
      <c r="C54" s="163"/>
      <c r="D54" s="163"/>
      <c r="E54" s="163"/>
      <c r="F54" s="163"/>
      <c r="G54" s="163"/>
      <c r="H54" s="163"/>
      <c r="I54" s="164"/>
    </row>
    <row r="55" spans="2:12" x14ac:dyDescent="0.55000000000000004">
      <c r="B55" s="165"/>
      <c r="C55" s="166"/>
      <c r="D55" s="166"/>
      <c r="E55" s="166"/>
      <c r="F55" s="166"/>
      <c r="G55" s="166"/>
      <c r="H55" s="166"/>
      <c r="I55" s="167"/>
    </row>
    <row r="56" spans="2:12" x14ac:dyDescent="0.55000000000000004">
      <c r="B56" s="103"/>
      <c r="C56" s="103"/>
      <c r="D56" s="103"/>
      <c r="E56" s="103"/>
      <c r="F56" s="103"/>
      <c r="G56" s="103"/>
      <c r="H56" s="103"/>
      <c r="I56" s="103"/>
    </row>
    <row r="57" spans="2:12" x14ac:dyDescent="0.55000000000000004">
      <c r="B57" s="104" t="s">
        <v>112</v>
      </c>
      <c r="C57" s="103"/>
      <c r="D57" s="103"/>
      <c r="E57" s="103"/>
      <c r="F57" s="103"/>
      <c r="G57" s="103"/>
      <c r="H57" s="103"/>
      <c r="I57" s="103"/>
    </row>
    <row r="59" spans="2:12" x14ac:dyDescent="0.55000000000000004">
      <c r="B59" s="42" t="str">
        <f>'1'!B59</f>
        <v>Form template approved by Toxicology Technical Leader Wayne Lewallen on 11/14/2019.</v>
      </c>
    </row>
    <row r="60" spans="2:12" x14ac:dyDescent="0.55000000000000004">
      <c r="B60" s="42"/>
    </row>
    <row r="61" spans="2:12" x14ac:dyDescent="0.55000000000000004">
      <c r="B61" s="42"/>
      <c r="L61" s="119"/>
    </row>
    <row r="62" spans="2:12" x14ac:dyDescent="0.55000000000000004">
      <c r="B62" s="42"/>
      <c r="I62" s="8"/>
      <c r="L62" s="119" t="s">
        <v>118</v>
      </c>
    </row>
    <row r="63" spans="2:12" x14ac:dyDescent="0.55000000000000004">
      <c r="I63" s="131"/>
    </row>
    <row r="64" spans="2:12" x14ac:dyDescent="0.55000000000000004">
      <c r="I64" s="7"/>
    </row>
    <row r="65" spans="1:7" hidden="1" x14ac:dyDescent="0.55000000000000004">
      <c r="B65" s="44" t="s">
        <v>29</v>
      </c>
    </row>
    <row r="66" spans="1:7" hidden="1" x14ac:dyDescent="0.55000000000000004">
      <c r="B66" s="21" t="s">
        <v>41</v>
      </c>
      <c r="C66" s="46" t="s">
        <v>3</v>
      </c>
      <c r="D66" s="45"/>
    </row>
    <row r="67" spans="1:7" hidden="1" x14ac:dyDescent="0.55000000000000004">
      <c r="B67" s="47">
        <f>C11</f>
        <v>0</v>
      </c>
      <c r="C67" s="9" t="e">
        <f>ABS(C11-D$72)</f>
        <v>#DIV/0!</v>
      </c>
      <c r="D67" s="16" t="str">
        <f>IFERROR(C67/$D$72,"")</f>
        <v/>
      </c>
    </row>
    <row r="68" spans="1:7" hidden="1" x14ac:dyDescent="0.55000000000000004">
      <c r="B68" s="47">
        <f>C12</f>
        <v>0</v>
      </c>
      <c r="C68" s="10" t="e">
        <f>ABS(C12-D$72)</f>
        <v>#DIV/0!</v>
      </c>
      <c r="D68" s="16" t="str">
        <f t="shared" ref="D68:D70" si="0">IFERROR(C68/$D$72,"")</f>
        <v/>
      </c>
    </row>
    <row r="69" spans="1:7" hidden="1" x14ac:dyDescent="0.55000000000000004">
      <c r="B69" s="47">
        <f>C13</f>
        <v>0</v>
      </c>
      <c r="C69" s="10" t="e">
        <f>ABS(C13-D$72)</f>
        <v>#DIV/0!</v>
      </c>
      <c r="D69" s="16" t="str">
        <f t="shared" si="0"/>
        <v/>
      </c>
    </row>
    <row r="70" spans="1:7" hidden="1" x14ac:dyDescent="0.55000000000000004">
      <c r="B70" s="47">
        <f>C14</f>
        <v>0</v>
      </c>
      <c r="C70" s="10" t="e">
        <f>ABS(C14-D$72)</f>
        <v>#DIV/0!</v>
      </c>
      <c r="D70" s="16" t="str">
        <f t="shared" si="0"/>
        <v/>
      </c>
    </row>
    <row r="71" spans="1:7" hidden="1" x14ac:dyDescent="0.55000000000000004">
      <c r="F71" s="38" t="s">
        <v>77</v>
      </c>
    </row>
    <row r="72" spans="1:7" hidden="1" x14ac:dyDescent="0.55000000000000004">
      <c r="C72" s="38" t="s">
        <v>0</v>
      </c>
      <c r="D72" s="6" t="e">
        <f>AVERAGE(C11:C14)</f>
        <v>#DIV/0!</v>
      </c>
      <c r="E72" s="38" t="s">
        <v>10</v>
      </c>
      <c r="F72" s="37" t="e">
        <f>D72/1.18</f>
        <v>#DIV/0!</v>
      </c>
      <c r="G72" s="38" t="s">
        <v>10</v>
      </c>
    </row>
    <row r="73" spans="1:7" hidden="1" x14ac:dyDescent="0.55000000000000004">
      <c r="C73" s="55" t="s">
        <v>4</v>
      </c>
      <c r="D73" s="3" t="e">
        <f>TEXT(INT(D72*100)/100,"0.00")</f>
        <v>#DIV/0!</v>
      </c>
      <c r="E73" s="38" t="s">
        <v>10</v>
      </c>
      <c r="F73" s="3" t="e">
        <f>TEXT(INT(F72*100)/100,"0.00")</f>
        <v>#DIV/0!</v>
      </c>
      <c r="G73" s="38" t="s">
        <v>10</v>
      </c>
    </row>
    <row r="74" spans="1:7" hidden="1" x14ac:dyDescent="0.55000000000000004">
      <c r="C74" s="8" t="s">
        <v>1</v>
      </c>
      <c r="D74" s="4" t="str">
        <f>IF(MIN(C11:C14)&lt;0.01,"0.00",D73)</f>
        <v>0.00</v>
      </c>
      <c r="E74" s="38" t="s">
        <v>10</v>
      </c>
      <c r="F74" s="4" t="str">
        <f>IF(MIN(C11:C14)&lt;0.01,"0.00",F73)</f>
        <v>0.00</v>
      </c>
      <c r="G74" s="38" t="s">
        <v>10</v>
      </c>
    </row>
    <row r="75" spans="1:7" hidden="1" x14ac:dyDescent="0.55000000000000004"/>
    <row r="76" spans="1:7" hidden="1" x14ac:dyDescent="0.55000000000000004">
      <c r="C76" s="174" t="s">
        <v>2</v>
      </c>
      <c r="D76" s="56">
        <f>VLOOKUP(C9,Ranges!G9:H12,2)</f>
        <v>0.04</v>
      </c>
    </row>
    <row r="77" spans="1:7" hidden="1" x14ac:dyDescent="0.55000000000000004">
      <c r="B77" s="58"/>
      <c r="C77" s="175"/>
      <c r="D77" s="57" t="e">
        <f>D76*D72</f>
        <v>#DIV/0!</v>
      </c>
      <c r="F77" s="1"/>
    </row>
    <row r="78" spans="1:7" hidden="1" x14ac:dyDescent="0.55000000000000004">
      <c r="B78" s="58"/>
      <c r="C78" s="65"/>
      <c r="D78" s="66"/>
      <c r="F78" s="1"/>
    </row>
    <row r="79" spans="1:7" hidden="1" x14ac:dyDescent="0.55000000000000004">
      <c r="B79" s="11" t="s">
        <v>76</v>
      </c>
      <c r="C79" s="11"/>
    </row>
    <row r="80" spans="1:7" hidden="1" x14ac:dyDescent="0.55000000000000004">
      <c r="A80" s="64"/>
      <c r="B80" s="38" t="s">
        <v>78</v>
      </c>
      <c r="C80" s="63" t="str">
        <f>IF(OR(SUM(J11:J14)&gt;0,MAX(D67:D70)&gt;D76,C8="serum"),"",IF(D74="0.00","",CONCATENATE("The measured ",C8," acetone concentration is ",TEXT(TRUNC(D72,3),"0.000")," +/- ",IF(INT(D72*D76*10000)&lt;5,"0.001",TEXT(D72*D76,"0.000"))," grams per 100 milliliters, at a coverage probability of 99.7%.  ",CHAR(10),CHAR(10))))</f>
        <v/>
      </c>
    </row>
    <row r="81" spans="1:9" hidden="1" x14ac:dyDescent="0.55000000000000004">
      <c r="A81" s="64"/>
      <c r="B81" s="38" t="s">
        <v>79</v>
      </c>
      <c r="C81" s="63" t="str">
        <f>CONCATENATE("The ",C8," alcohol concentration is 0.00 grams of alcohol per 100 milliliters, as defined by NCGS 20-4.01 (1b).  ",IF(AND(B20="",E20="",C9&lt;&gt;"acetone"),C86,CHAR(10)&amp;CHAR(10)))</f>
        <v>The blood alcohol concentration is 0.00 grams of alcohol per 100 milliliters, as defined by NCGS 20-4.01 (1b).    (Analysis performed using HS-GC.)</v>
      </c>
    </row>
    <row r="82" spans="1:9" hidden="1" x14ac:dyDescent="0.55000000000000004">
      <c r="A82" s="64"/>
      <c r="B82" s="38" t="s">
        <v>80</v>
      </c>
      <c r="C82" s="63" t="str">
        <f>IFERROR(IF(AND(SUM(J11:J14)=0,MAX(D67:D70)&gt;D76),"",IF(C8="serum",CONCATENATE("The blood ",C9," concentration is ",TEXT(F74,"0.00")," grams of alcohol per 100 milliliters, as defined by NCGS 20-4.01 (1b).  The reported blood alcohol concentration is a calculated value resulting from a converted serum alcohol concentration.  The measured serum ",C9," concentration is ",TEXT(TRUNC(D72,3),"0.000")," +/- ",IF(INT(D72*D76*10000)&lt;5,"0.001",TEXT(D72*D76,"0.000"))," grams of alcohol per 100 milliliters, at a coverage probability of 99.7%.",IF(AND(B20="",E20=""),C86,CHAR(10)&amp;CHAR(10))),"")),"")</f>
        <v/>
      </c>
    </row>
    <row r="83" spans="1:9" hidden="1" x14ac:dyDescent="0.55000000000000004">
      <c r="A83" s="64"/>
      <c r="B83" s="38" t="s">
        <v>81</v>
      </c>
      <c r="C83" s="63" t="str">
        <f>IFERROR(IF(AND(SUM(J11:J14)=0,MAX(D67:D70)&gt;D76,SUM(K11:K14)=4,M30&lt;&gt;""),CONCATENATE("The ",C8," ",C9," concentration is ",TEXT(INT(M30*100)/100,"0.00")," grams of alcohol per 100 milliliters, as defined by NCGS 20-4.01 (1b)."),IF(AND(SUM(J11:J14)=0,MAX(D67:D70)&gt;D76),"",CONCATENATE("The ",C8," ",C9," concentration is ",TEXT(D74,"0.00")," grams of alcohol per 100 milliliters, as defined by NCGS 20-4.01 (1b).","  The measured ",C8," ",C9," concentration is ",TEXT(TRUNC(D72,3),"0.000")," +/- ",IF(INT(D72*D76*10000)&lt;5,"0.001",TEXT(D72*D76,"0.000"))," grams of alcohol per 100 milliliters, at a coverage probability of 99.7%.  ",IF(AND(B20="",E20=""),C86,CHAR(10)&amp;CHAR(10))))),"")</f>
        <v/>
      </c>
    </row>
    <row r="84" spans="1:9" hidden="1" x14ac:dyDescent="0.55000000000000004">
      <c r="A84" s="64"/>
      <c r="B84" s="38" t="s">
        <v>83</v>
      </c>
      <c r="C84" s="63" t="str">
        <f>CONCATENATE("Analysis confirmed the presence of the following substance: ",B20,".  ",CHAR(10),CHAR(10))</f>
        <v xml:space="preserve">Analysis confirmed the presence of the following substance: .  
</v>
      </c>
    </row>
    <row r="85" spans="1:9" hidden="1" x14ac:dyDescent="0.55000000000000004">
      <c r="A85" s="64"/>
      <c r="B85" s="67" t="s">
        <v>84</v>
      </c>
      <c r="C85" s="54" t="str">
        <f>CONCATENATE("Analysis did not confirm the presence of the following: ",E20,".  ",CHAR(10),CHAR(10))</f>
        <v xml:space="preserve">Analysis did not confirm the presence of the following: .  
</v>
      </c>
    </row>
    <row r="86" spans="1:9" hidden="1" x14ac:dyDescent="0.55000000000000004">
      <c r="A86" s="64"/>
      <c r="B86" s="78" t="s">
        <v>90</v>
      </c>
      <c r="C86" s="101" t="s">
        <v>111</v>
      </c>
    </row>
    <row r="87" spans="1:9" hidden="1" x14ac:dyDescent="0.55000000000000004"/>
    <row r="88" spans="1:9" hidden="1" x14ac:dyDescent="0.55000000000000004"/>
    <row r="89" spans="1:9" hidden="1" x14ac:dyDescent="0.55000000000000004">
      <c r="B89" s="38" t="s">
        <v>100</v>
      </c>
      <c r="E89" s="90"/>
    </row>
    <row r="90" spans="1:9" hidden="1" x14ac:dyDescent="0.55000000000000004">
      <c r="B90" s="159" t="str">
        <f>CONCATENATE(IF(AND(C8&lt;&gt;"serum",C9="acetone"),"- "&amp;C80,""),IF(OR(C17="x",AND(C9&lt;&gt;"acetone",SUM(J11:J14)&gt;0)),"- "&amp;C81,""),IF(AND(SUM(K11:K14)&gt;1,C8&lt;&gt;"serum",C9&lt;&gt;"acetone",C17&lt;&gt;"x",SUM(J11:J14)=0),"- "&amp;C83,""),IF(AND(C8="serum",C17&lt;&gt;"x",SUM(J11:J14)=0),"- "&amp;C82,""),IF(B20&lt;&gt;"","- "&amp;C84,""),IF(E20&lt;&gt;"","- "&amp;C85,""),IF(OR(B20&lt;&gt;"",E20&lt;&gt;"",AND(C9="acetone",C8&lt;&gt;"serum")),C86,""))</f>
        <v/>
      </c>
      <c r="C90" s="160"/>
      <c r="D90" s="160"/>
      <c r="E90" s="160"/>
      <c r="F90" s="160"/>
      <c r="G90" s="160"/>
      <c r="H90" s="160"/>
      <c r="I90" s="161"/>
    </row>
    <row r="91" spans="1:9" hidden="1" x14ac:dyDescent="0.55000000000000004">
      <c r="B91" s="162"/>
      <c r="C91" s="163"/>
      <c r="D91" s="163"/>
      <c r="E91" s="163"/>
      <c r="F91" s="163"/>
      <c r="G91" s="163"/>
      <c r="H91" s="163"/>
      <c r="I91" s="164"/>
    </row>
    <row r="92" spans="1:9" hidden="1" x14ac:dyDescent="0.55000000000000004">
      <c r="B92" s="162"/>
      <c r="C92" s="163"/>
      <c r="D92" s="163"/>
      <c r="E92" s="163"/>
      <c r="F92" s="163"/>
      <c r="G92" s="163"/>
      <c r="H92" s="163"/>
      <c r="I92" s="164"/>
    </row>
    <row r="93" spans="1:9" hidden="1" x14ac:dyDescent="0.55000000000000004">
      <c r="B93" s="162"/>
      <c r="C93" s="163"/>
      <c r="D93" s="163"/>
      <c r="E93" s="163"/>
      <c r="F93" s="163"/>
      <c r="G93" s="163"/>
      <c r="H93" s="163"/>
      <c r="I93" s="164"/>
    </row>
    <row r="94" spans="1:9" hidden="1" x14ac:dyDescent="0.55000000000000004">
      <c r="B94" s="162"/>
      <c r="C94" s="163"/>
      <c r="D94" s="163"/>
      <c r="E94" s="163"/>
      <c r="F94" s="163"/>
      <c r="G94" s="163"/>
      <c r="H94" s="163"/>
      <c r="I94" s="164"/>
    </row>
    <row r="95" spans="1:9" hidden="1" x14ac:dyDescent="0.55000000000000004">
      <c r="B95" s="162"/>
      <c r="C95" s="163"/>
      <c r="D95" s="163"/>
      <c r="E95" s="163"/>
      <c r="F95" s="163"/>
      <c r="G95" s="163"/>
      <c r="H95" s="163"/>
      <c r="I95" s="164"/>
    </row>
    <row r="96" spans="1:9" hidden="1" x14ac:dyDescent="0.55000000000000004">
      <c r="B96" s="162"/>
      <c r="C96" s="163"/>
      <c r="D96" s="163"/>
      <c r="E96" s="163"/>
      <c r="F96" s="163"/>
      <c r="G96" s="163"/>
      <c r="H96" s="163"/>
      <c r="I96" s="164"/>
    </row>
    <row r="97" spans="2:9" hidden="1" x14ac:dyDescent="0.55000000000000004">
      <c r="B97" s="162"/>
      <c r="C97" s="163"/>
      <c r="D97" s="163"/>
      <c r="E97" s="163"/>
      <c r="F97" s="163"/>
      <c r="G97" s="163"/>
      <c r="H97" s="163"/>
      <c r="I97" s="164"/>
    </row>
    <row r="98" spans="2:9" hidden="1" x14ac:dyDescent="0.55000000000000004">
      <c r="B98" s="162"/>
      <c r="C98" s="163"/>
      <c r="D98" s="163"/>
      <c r="E98" s="163"/>
      <c r="F98" s="163"/>
      <c r="G98" s="163"/>
      <c r="H98" s="163"/>
      <c r="I98" s="164"/>
    </row>
    <row r="99" spans="2:9" hidden="1" x14ac:dyDescent="0.55000000000000004">
      <c r="B99" s="165"/>
      <c r="C99" s="166"/>
      <c r="D99" s="166"/>
      <c r="E99" s="166"/>
      <c r="F99" s="166"/>
      <c r="G99" s="166"/>
      <c r="H99" s="166"/>
      <c r="I99" s="167"/>
    </row>
    <row r="100" spans="2:9" hidden="1" x14ac:dyDescent="0.55000000000000004"/>
  </sheetData>
  <sheetProtection algorithmName="SHA-512" hashValue="bCDLj4X+gJhI1Z/kZuCvK/MZIxE0NurGiX6pY/UsIiOOa5n01/KgzEoS46WP1a0yeEfQay2U2va9iiQEUAW39g==" saltValue="QvES6CixZ0w9qGcwE4o5jw==" spinCount="100000" sheet="1" objects="1" scenarios="1"/>
  <mergeCells count="29">
    <mergeCell ref="B1:F1"/>
    <mergeCell ref="E4:F4"/>
    <mergeCell ref="E5:F5"/>
    <mergeCell ref="N7:P7"/>
    <mergeCell ref="F8:F16"/>
    <mergeCell ref="G8:I8"/>
    <mergeCell ref="N8:P8"/>
    <mergeCell ref="G9:I9"/>
    <mergeCell ref="G10:I10"/>
    <mergeCell ref="G11:I11"/>
    <mergeCell ref="B27:I27"/>
    <mergeCell ref="P11:P22"/>
    <mergeCell ref="G12:I12"/>
    <mergeCell ref="G13:I13"/>
    <mergeCell ref="G14:I14"/>
    <mergeCell ref="G15:I15"/>
    <mergeCell ref="G16:I16"/>
    <mergeCell ref="E19:H19"/>
    <mergeCell ref="B20:C20"/>
    <mergeCell ref="E20:H20"/>
    <mergeCell ref="B23:I24"/>
    <mergeCell ref="N23:P23"/>
    <mergeCell ref="O25:P26"/>
    <mergeCell ref="N28:P28"/>
    <mergeCell ref="B30:I38"/>
    <mergeCell ref="B41:I55"/>
    <mergeCell ref="C76:C77"/>
    <mergeCell ref="B90:I99"/>
    <mergeCell ref="N30:P31"/>
  </mergeCells>
  <conditionalFormatting sqref="C67:C70">
    <cfRule type="expression" dxfId="619" priority="8">
      <formula>ABS(C11-$D$72)&gt;$D$77</formula>
    </cfRule>
  </conditionalFormatting>
  <conditionalFormatting sqref="B26">
    <cfRule type="expression" dxfId="618" priority="9">
      <formula>B27=""</formula>
    </cfRule>
  </conditionalFormatting>
  <conditionalFormatting sqref="B4">
    <cfRule type="expression" dxfId="617" priority="7">
      <formula>$B$5=""</formula>
    </cfRule>
  </conditionalFormatting>
  <conditionalFormatting sqref="C4">
    <cfRule type="expression" dxfId="616" priority="6">
      <formula>$C$5=""</formula>
    </cfRule>
  </conditionalFormatting>
  <conditionalFormatting sqref="E4:F4">
    <cfRule type="expression" dxfId="615" priority="5">
      <formula>$E$5=""</formula>
    </cfRule>
  </conditionalFormatting>
  <conditionalFormatting sqref="H4">
    <cfRule type="expression" dxfId="614" priority="4">
      <formula>$H$5=""</formula>
    </cfRule>
  </conditionalFormatting>
  <conditionalFormatting sqref="C8">
    <cfRule type="expression" dxfId="613" priority="3">
      <formula>$C$8&lt;&gt;"blood"</formula>
    </cfRule>
  </conditionalFormatting>
  <conditionalFormatting sqref="C9">
    <cfRule type="expression" dxfId="612" priority="2">
      <formula>$C$9&lt;&gt;"ethanol"</formula>
    </cfRule>
  </conditionalFormatting>
  <conditionalFormatting sqref="M30">
    <cfRule type="expression" dxfId="611" priority="1">
      <formula>N30&lt;&gt;""</formula>
    </cfRule>
  </conditionalFormatting>
  <conditionalFormatting sqref="G9:G12">
    <cfRule type="expression" dxfId="610" priority="43">
      <formula>AND(SUM(J$11:J$14)=0,D67&gt;$D$76)</formula>
    </cfRule>
  </conditionalFormatting>
  <dataValidations count="8">
    <dataValidation type="list" allowBlank="1" showInputMessage="1" showErrorMessage="1" sqref="C17" xr:uid="{00000000-0002-0000-0400-000000000000}">
      <formula1>applies</formula1>
    </dataValidation>
    <dataValidation type="list" errorStyle="warning" allowBlank="1" showInputMessage="1" showErrorMessage="1" errorTitle="custom entry" error="You have entered a selection not in the drop-down list.  " sqref="B20:C20" xr:uid="{00000000-0002-0000-0400-000001000000}">
      <formula1>othervolid</formula1>
    </dataValidation>
    <dataValidation type="list" errorStyle="warning" allowBlank="1" showInputMessage="1" showErrorMessage="1" errorTitle="Custom Entry" error="You have entered a name not in the drop-down list." sqref="H5" xr:uid="{00000000-0002-0000-0400-000002000000}">
      <formula1>analyst_list</formula1>
    </dataValidation>
    <dataValidation type="list" allowBlank="1" showInputMessage="1" showErrorMessage="1" sqref="C8" xr:uid="{00000000-0002-0000-0400-000003000000}">
      <formula1>matrix_list</formula1>
    </dataValidation>
    <dataValidation type="list" errorStyle="warning" allowBlank="1" showErrorMessage="1" errorTitle="Custom entry" error="You have customized this field." sqref="B23:I24" xr:uid="{00000000-0002-0000-0400-000004000000}">
      <formula1>statements</formula1>
    </dataValidation>
    <dataValidation type="list" errorStyle="warning" allowBlank="1" showInputMessage="1" showErrorMessage="1" errorTitle="Custom Entry" error="You have entered a selection not in the drop-down list.  " sqref="E20" xr:uid="{00000000-0002-0000-0400-000005000000}">
      <formula1>othervolid</formula1>
    </dataValidation>
    <dataValidation type="textLength" errorStyle="warning" operator="equal" allowBlank="1" showInputMessage="1" showErrorMessage="1" errorTitle="Case Number Length Error?" error="The length of the case number should be 10 characters." sqref="B5" xr:uid="{00000000-0002-0000-0400-000006000000}">
      <formula1>10</formula1>
    </dataValidation>
    <dataValidation type="list" errorStyle="warning" allowBlank="1" showErrorMessage="1" errorTitle="Custom entry" error="You have customized this field." sqref="B27:I27" xr:uid="{00000000-0002-0000-0400-000007000000}">
      <formula1>dispositions</formula1>
    </dataValidation>
  </dataValidations>
  <pageMargins left="0.7" right="0.7" top="0.75" bottom="0.75" header="0.3" footer="0.3"/>
  <pageSetup scale="68" orientation="portrait" horizontalDpi="300" verticalDpi="300" r:id="rId1"/>
  <ignoredErrors>
    <ignoredError sqref="E5 H5 B5:C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6" r:id="rId4" name="Button 6">
              <controlPr defaultSize="0" print="0" autoFill="0" autoPict="0" macro="[0]!ThisWorkbook.GeneratePDF">
                <anchor moveWithCells="1">
                  <from>
                    <xdr:col>8</xdr:col>
                    <xdr:colOff>1123950</xdr:colOff>
                    <xdr:row>3</xdr:row>
                    <xdr:rowOff>11430</xdr:rowOff>
                  </from>
                  <to>
                    <xdr:col>11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8000000}">
          <x14:formula1>
            <xm:f>Ranges!$G$9:$G$12</xm:f>
          </x14:formula1>
          <xm:sqref>C9</xm:sqref>
        </x14:dataValidation>
        <x14:dataValidation type="date" errorStyle="information" operator="lessThan" allowBlank="1" showErrorMessage="1" errorTitle="Uncertainty Update Due" error="The uncertainty values used in this form are due to be updated.  Please ensure you are using the most recent form." xr:uid="{00000000-0002-0000-0400-000009000000}">
          <x14:formula1>
            <xm:f>Ranges!G14+Ranges!G16</xm:f>
          </x14:formula1>
          <xm:sqref>E5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51">
    <pageSetUpPr fitToPage="1"/>
  </sheetPr>
  <dimension ref="A1:Q100"/>
  <sheetViews>
    <sheetView showGridLines="0" zoomScaleNormal="100" workbookViewId="0">
      <selection activeCell="C11" sqref="C11"/>
    </sheetView>
  </sheetViews>
  <sheetFormatPr defaultColWidth="9.15625" defaultRowHeight="14.4" x14ac:dyDescent="0.55000000000000004"/>
  <cols>
    <col min="1" max="1" width="1.83984375" style="38" customWidth="1"/>
    <col min="2" max="2" width="20.83984375" style="38" customWidth="1"/>
    <col min="3" max="3" width="12" style="38" bestFit="1" customWidth="1"/>
    <col min="4" max="4" width="11" style="38" customWidth="1"/>
    <col min="5" max="5" width="9.578125" style="38" customWidth="1"/>
    <col min="6" max="6" width="7.15625" style="38" customWidth="1"/>
    <col min="7" max="7" width="7.68359375" style="38" customWidth="1"/>
    <col min="8" max="8" width="25.68359375" style="38" customWidth="1"/>
    <col min="9" max="9" width="38.578125" style="38" customWidth="1"/>
    <col min="10" max="10" width="15.83984375" style="38" hidden="1" customWidth="1"/>
    <col min="11" max="11" width="22.41796875" style="38" hidden="1" customWidth="1"/>
    <col min="12" max="12" width="5" style="38" customWidth="1"/>
    <col min="13" max="13" width="7.41796875" style="38" customWidth="1"/>
    <col min="14" max="14" width="2.26171875" style="38" customWidth="1"/>
    <col min="15" max="15" width="2" style="38" customWidth="1"/>
    <col min="16" max="16" width="88.15625" style="38" customWidth="1"/>
    <col min="17" max="16384" width="9.15625" style="38"/>
  </cols>
  <sheetData>
    <row r="1" spans="2:17" ht="15" customHeight="1" x14ac:dyDescent="0.55000000000000004">
      <c r="B1" s="132" t="str">
        <f>'1'!B1</f>
        <v>Body Fluid Alcohol Concentration and Volatiles Reporting Form</v>
      </c>
      <c r="C1" s="133"/>
      <c r="D1" s="133"/>
      <c r="E1" s="133"/>
      <c r="F1" s="133"/>
      <c r="G1" s="79"/>
      <c r="H1" s="79"/>
      <c r="I1" s="93" t="str">
        <f>'1'!I1</f>
        <v>Version 2</v>
      </c>
      <c r="J1" s="44" t="s">
        <v>40</v>
      </c>
      <c r="K1" s="44" t="s">
        <v>40</v>
      </c>
      <c r="L1" s="44"/>
    </row>
    <row r="2" spans="2:17" ht="15" customHeight="1" x14ac:dyDescent="0.55000000000000004">
      <c r="B2" s="80" t="str">
        <f>'1'!B2</f>
        <v>NCSCL - Toxicology Section</v>
      </c>
      <c r="C2" s="11"/>
      <c r="D2" s="11"/>
      <c r="E2" s="11"/>
      <c r="F2" s="11"/>
      <c r="G2" s="11"/>
      <c r="H2" s="11"/>
      <c r="I2" s="94" t="str">
        <f>'1'!I2</f>
        <v>Effective Date: 11/14/2019</v>
      </c>
      <c r="J2" s="44"/>
      <c r="K2" s="44"/>
      <c r="L2" s="44"/>
      <c r="N2" s="100"/>
    </row>
    <row r="3" spans="2:17" ht="15" customHeight="1" x14ac:dyDescent="0.55000000000000004">
      <c r="D3" s="41"/>
      <c r="O3" s="95" t="s">
        <v>88</v>
      </c>
    </row>
    <row r="4" spans="2:17" ht="15" customHeight="1" x14ac:dyDescent="0.55000000000000004">
      <c r="B4" s="124" t="s">
        <v>37</v>
      </c>
      <c r="C4" s="124" t="s">
        <v>38</v>
      </c>
      <c r="E4" s="138" t="s">
        <v>94</v>
      </c>
      <c r="F4" s="138"/>
      <c r="H4" s="118" t="s">
        <v>44</v>
      </c>
      <c r="J4" s="92"/>
      <c r="O4" s="95"/>
      <c r="P4" s="110" t="s">
        <v>113</v>
      </c>
    </row>
    <row r="5" spans="2:17" ht="15" customHeight="1" x14ac:dyDescent="0.55000000000000004">
      <c r="B5" s="120" t="str">
        <f>IF('Sample list'!B54="","",'Sample list'!B54)</f>
        <v/>
      </c>
      <c r="C5" s="120" t="str">
        <f>IF('Sample list'!C54="","",'Sample list'!C54)</f>
        <v/>
      </c>
      <c r="E5" s="136" t="str">
        <f>IF('1'!E5="","",'1'!E5)</f>
        <v/>
      </c>
      <c r="F5" s="137"/>
      <c r="H5" s="83" t="str">
        <f>IF('1'!H5="","",'1'!H5)</f>
        <v/>
      </c>
      <c r="O5" s="38" t="s">
        <v>88</v>
      </c>
      <c r="P5" s="37" t="str">
        <f>B41</f>
        <v/>
      </c>
    </row>
    <row r="6" spans="2:17" ht="15" customHeight="1" x14ac:dyDescent="0.55000000000000004"/>
    <row r="7" spans="2:17" ht="15" customHeight="1" thickBot="1" x14ac:dyDescent="0.6">
      <c r="N7" s="135" t="s">
        <v>96</v>
      </c>
      <c r="O7" s="135"/>
      <c r="P7" s="135"/>
    </row>
    <row r="8" spans="2:17" ht="15" customHeight="1" x14ac:dyDescent="0.55000000000000004">
      <c r="B8" s="71" t="s">
        <v>92</v>
      </c>
      <c r="C8" s="81" t="s">
        <v>71</v>
      </c>
      <c r="F8" s="141" t="s">
        <v>86</v>
      </c>
      <c r="G8" s="139" t="str">
        <f>CONCATENATE("The measured ",C9," values are:")</f>
        <v>The measured ethanol values are:</v>
      </c>
      <c r="H8" s="140"/>
      <c r="I8" s="140"/>
      <c r="M8" s="64"/>
      <c r="N8" s="134" t="s">
        <v>97</v>
      </c>
      <c r="O8" s="134"/>
      <c r="P8" s="134"/>
      <c r="Q8" s="40"/>
    </row>
    <row r="9" spans="2:17" ht="15" customHeight="1" x14ac:dyDescent="0.55000000000000004">
      <c r="B9" s="72" t="s">
        <v>93</v>
      </c>
      <c r="C9" s="82" t="s">
        <v>5</v>
      </c>
      <c r="F9" s="141"/>
      <c r="G9" s="142" t="str">
        <f>IF(C11="","",IF(C11=0,"0.0000  g/dl",CONCATENATE(TEXT(C11,"0.0000"),"  g/dl",IF(AND(SUM(J$11:J$14)=0,D67&gt;$D$76),CONCATENATE("  (&gt;",$D$76*100,"% deviation from the average)"),""),IF(C11*10000-INT(C11*10000)&gt;0.0001,"    (THIS VALUE CONTAINS MORE DECIMAL PLACES THAN DISPLAYED)",""))))</f>
        <v/>
      </c>
      <c r="H9" s="143"/>
      <c r="I9" s="143"/>
      <c r="M9" s="64"/>
      <c r="N9" s="105"/>
      <c r="O9" s="89"/>
      <c r="P9" s="106"/>
      <c r="Q9" s="40"/>
    </row>
    <row r="10" spans="2:17" ht="15" customHeight="1" x14ac:dyDescent="0.55000000000000004">
      <c r="B10" s="72"/>
      <c r="C10" s="73"/>
      <c r="D10" s="69"/>
      <c r="F10" s="141"/>
      <c r="G10" s="142" t="str">
        <f>IF(C12="","",IF(C12=0,"0.0000  g/dl",CONCATENATE(TEXT(C12,"0.0000"),"  g/dl",IF(AND(SUM(J$11:J$14)=0,D68&gt;$D$76),CONCATENATE("  (&gt;",$D$76*100,"% deviation from the average)"),""),IF(C12*10000-INT(C12*10000)&gt;0.0001,"    (THIS VALUE CONTAINS MORE DECIMAL PLACES THAN DISPLAYED)",""))))</f>
        <v/>
      </c>
      <c r="H10" s="143"/>
      <c r="I10" s="143"/>
      <c r="J10" s="38" t="s">
        <v>39</v>
      </c>
      <c r="K10" s="43" t="s">
        <v>75</v>
      </c>
      <c r="L10" s="43"/>
      <c r="M10" s="64"/>
      <c r="N10" s="7"/>
      <c r="O10" s="89" t="str">
        <f>"Item "&amp;C5&amp;":"</f>
        <v>Item :</v>
      </c>
      <c r="P10" s="89"/>
      <c r="Q10" s="40"/>
    </row>
    <row r="11" spans="2:17" ht="15" customHeight="1" x14ac:dyDescent="0.55000000000000004">
      <c r="B11" s="74" t="s">
        <v>74</v>
      </c>
      <c r="C11" s="84"/>
      <c r="D11" s="2" t="str">
        <f>IF(LEN(C11)&gt;6,"re-enter",IF(C11&gt;0.5,"HI cal",""))</f>
        <v/>
      </c>
      <c r="F11" s="141"/>
      <c r="G11" s="142" t="str">
        <f>IF(C13="","",IF(C13=0,"0.0000  g/dl",CONCATENATE(TEXT(C13,"0.0000"),"  g/dl",IF(AND(SUM(J$11:J$14)=0,D69&gt;$D$76),CONCATENATE("  (&gt;",$D$76*100,"% deviation from the average)"),""),IF(C13*10000-INT(C13*10000)&gt;0.0001,"    (THIS VALUE CONTAINS MORE DECIMAL PLACES THAN DISPLAYED)",""))))</f>
        <v/>
      </c>
      <c r="H11" s="143"/>
      <c r="I11" s="143"/>
      <c r="J11" s="54">
        <f>IF(C11="",0,IF(C11&lt;0.01,1,0))</f>
        <v>0</v>
      </c>
      <c r="K11" s="43">
        <f>IF(C11&lt;&gt;"",1,0)</f>
        <v>0</v>
      </c>
      <c r="L11" s="43"/>
      <c r="M11" s="64"/>
      <c r="N11" s="88"/>
      <c r="O11" s="91"/>
      <c r="P11" s="151" t="str">
        <f>CONCATENATE(IF(B90="","",B90&amp;CHAR(10)&amp;CHAR(10)),IF(B23="","","- "&amp;B23))</f>
        <v/>
      </c>
      <c r="Q11" s="40"/>
    </row>
    <row r="12" spans="2:17" ht="15" customHeight="1" x14ac:dyDescent="0.55000000000000004">
      <c r="B12" s="72"/>
      <c r="C12" s="84"/>
      <c r="D12" s="2" t="str">
        <f>IF(LEN(C12)&gt;6,"re-enter",IF(C12&gt;0.5,"HI cal",""))</f>
        <v/>
      </c>
      <c r="F12" s="141"/>
      <c r="G12" s="142" t="str">
        <f>IF(C14="","",IF(C14=0,"0.0000  g/dl",CONCATENATE(TEXT(C14,"0.0000"),"  g/dl",IF(AND(SUM(J$11:J$14)=0,D70&gt;$D$76),CONCATENATE("  (&gt;",$D$76*100,"% deviation from the average)"),""),IF(C14*10000-INT(C14*10000)&gt;0.0001,"    (THIS VALUE CONTAINS MORE DECIMAL PLACES THAN DISPLAYED)",""))))</f>
        <v/>
      </c>
      <c r="H12" s="143"/>
      <c r="I12" s="143"/>
      <c r="J12" s="54">
        <f>IF(C12="",0,IF(C12&lt;0.01,1,0))</f>
        <v>0</v>
      </c>
      <c r="K12" s="43">
        <f>IF(C12&lt;&gt;"",1,0)</f>
        <v>0</v>
      </c>
      <c r="L12" s="43"/>
      <c r="M12" s="64"/>
      <c r="N12" s="88"/>
      <c r="O12" s="88"/>
      <c r="P12" s="151"/>
      <c r="Q12" s="40"/>
    </row>
    <row r="13" spans="2:17" ht="15" customHeight="1" x14ac:dyDescent="0.55000000000000004">
      <c r="B13" s="72"/>
      <c r="C13" s="84"/>
      <c r="D13" s="2" t="str">
        <f>IF(LEN(C13)&gt;6,"re-enter",IF(C13&gt;0.5,"HI cal",""))</f>
        <v/>
      </c>
      <c r="F13" s="141"/>
      <c r="G13" s="139" t="str">
        <f>IF(MIN(C11:C14)&lt;0.01,"",CONCATENATE("The average of the four values is  ",TEXT(D72,"0.000000")," g/dl."))</f>
        <v/>
      </c>
      <c r="H13" s="140"/>
      <c r="I13" s="140"/>
      <c r="J13" s="54">
        <f>IF(C13="",0,IF(C13&lt;0.01,1,0))</f>
        <v>0</v>
      </c>
      <c r="K13" s="43">
        <f>IF(C13&lt;&gt;"",1,0)</f>
        <v>0</v>
      </c>
      <c r="L13" s="43"/>
      <c r="M13" s="64"/>
      <c r="N13" s="88"/>
      <c r="O13" s="88"/>
      <c r="P13" s="151"/>
      <c r="Q13" s="40"/>
    </row>
    <row r="14" spans="2:17" ht="15" customHeight="1" thickBot="1" x14ac:dyDescent="0.6">
      <c r="B14" s="75"/>
      <c r="C14" s="85"/>
      <c r="D14" s="2" t="str">
        <f>IF(LEN(C14)&gt;6,"re-enter",IF(C14&gt;0.5,"HI cal",""))</f>
        <v/>
      </c>
      <c r="F14" s="141"/>
      <c r="G14" s="144" t="str">
        <f>IF(MIN(C11:C14)&lt;0.01,"",CONCATENATE("The ",D76*100,"% uncertainty is +/- ", TEXT(D77,"0.0000000"), " g/dl, at a 99.73 % level of confidence (k=3)."))</f>
        <v/>
      </c>
      <c r="H14" s="145"/>
      <c r="I14" s="145"/>
      <c r="J14" s="54">
        <f>IF(C14="",0,IF(C14&lt;0.01,1,0))</f>
        <v>0</v>
      </c>
      <c r="K14" s="43">
        <f>IF(C14&lt;&gt;"",1,0)</f>
        <v>0</v>
      </c>
      <c r="L14" s="43"/>
      <c r="M14" s="64"/>
      <c r="N14" s="88"/>
      <c r="O14" s="88"/>
      <c r="P14" s="151"/>
      <c r="Q14" s="40"/>
    </row>
    <row r="15" spans="2:17" x14ac:dyDescent="0.55000000000000004">
      <c r="B15" s="117"/>
      <c r="F15" s="141"/>
      <c r="G15" s="146" t="str">
        <f>IF(OR(MIN(C11:C14)&lt;0.01,SUM(K11:K14)&lt;&gt;4),"",IF(AND(MAX(D67:D70)&gt;D76,M30=""),"",IF(AND(MAX(D67:D70)&gt;D76,M30&lt;&gt;""),"The lowest value was used for reporting.",CONCATENATE("The ",IF(C8="serum","serum converted, ",""),"truncated average for reporting is ",IF(C8="serum",TEXT(F74,"0.00"),TEXT(D74,"0.00")),"  g/dl."))))</f>
        <v/>
      </c>
      <c r="H15" s="147"/>
      <c r="I15" s="147"/>
      <c r="J15" s="54"/>
      <c r="M15" s="64"/>
      <c r="N15" s="88"/>
      <c r="O15" s="91"/>
      <c r="P15" s="151"/>
      <c r="Q15" s="40"/>
    </row>
    <row r="16" spans="2:17" x14ac:dyDescent="0.55000000000000004">
      <c r="B16" s="117"/>
      <c r="C16" s="70" t="str">
        <f>IF(AND(C9&lt;&gt;"acetone",C17="x",SUM(K11:K14)&gt;0,SUM(J11:J14)=0),"'No alcohol' selected below conflicts with entered results!","")</f>
        <v/>
      </c>
      <c r="F16" s="141"/>
      <c r="G16" s="144" t="str">
        <f>IF(C8="serum",CONCATENATE("The serum to whole blood conversion calculation is:  ",TEXT(D72,"0.000000")," g/dl / 1.18 = ",TEXT(F72,"0.000000")," g/dl."),"")</f>
        <v/>
      </c>
      <c r="H16" s="145"/>
      <c r="I16" s="145"/>
      <c r="J16" s="54"/>
      <c r="M16" s="64"/>
      <c r="N16" s="88"/>
      <c r="O16" s="7"/>
      <c r="P16" s="151"/>
      <c r="Q16" s="40"/>
    </row>
    <row r="17" spans="2:17" x14ac:dyDescent="0.55000000000000004">
      <c r="B17" s="68" t="s">
        <v>42</v>
      </c>
      <c r="C17" s="86"/>
      <c r="D17" s="60" t="s">
        <v>43</v>
      </c>
      <c r="F17" s="98"/>
      <c r="M17" s="64"/>
      <c r="N17" s="7"/>
      <c r="O17" s="7"/>
      <c r="P17" s="151"/>
      <c r="Q17" s="40"/>
    </row>
    <row r="18" spans="2:17" x14ac:dyDescent="0.55000000000000004">
      <c r="M18" s="64"/>
      <c r="N18" s="7"/>
      <c r="O18" s="123"/>
      <c r="P18" s="151"/>
      <c r="Q18" s="40"/>
    </row>
    <row r="19" spans="2:17" x14ac:dyDescent="0.55000000000000004">
      <c r="B19" s="59" t="s">
        <v>85</v>
      </c>
      <c r="C19" s="38" t="str">
        <f>IFERROR(IF(B20="","",IF(VLOOKUP(B20,othervolid,1)=B20,"","+")),"+")</f>
        <v/>
      </c>
      <c r="E19" s="148" t="s">
        <v>82</v>
      </c>
      <c r="F19" s="148"/>
      <c r="G19" s="148"/>
      <c r="H19" s="148"/>
      <c r="I19" s="38" t="str">
        <f>IFERROR(IF(E20="","",IF(VLOOKUP(E20,othervolid,1)=E20,"","+")),"+")</f>
        <v/>
      </c>
      <c r="M19" s="64"/>
      <c r="N19" s="7"/>
      <c r="O19" s="7"/>
      <c r="P19" s="151"/>
      <c r="Q19" s="40"/>
    </row>
    <row r="20" spans="2:17" ht="15" customHeight="1" x14ac:dyDescent="0.55000000000000004">
      <c r="B20" s="158"/>
      <c r="C20" s="158"/>
      <c r="E20" s="171"/>
      <c r="F20" s="172"/>
      <c r="G20" s="172"/>
      <c r="H20" s="173"/>
      <c r="M20" s="64"/>
      <c r="N20" s="88"/>
      <c r="O20" s="7"/>
      <c r="P20" s="151"/>
      <c r="Q20" s="40"/>
    </row>
    <row r="21" spans="2:17" x14ac:dyDescent="0.55000000000000004">
      <c r="D21" s="99" t="str">
        <f>IF(AND(B20=E20,B20&lt;&gt;""),"The two entries above conflict with eachother!","")</f>
        <v/>
      </c>
      <c r="M21" s="64"/>
      <c r="N21" s="88"/>
      <c r="O21" s="7"/>
      <c r="P21" s="151"/>
      <c r="Q21" s="40"/>
    </row>
    <row r="22" spans="2:17" ht="15" customHeight="1" x14ac:dyDescent="0.55000000000000004">
      <c r="B22" s="38" t="s">
        <v>101</v>
      </c>
      <c r="E22" s="38" t="str">
        <f>IFERROR(IF(B23="","",IF(VLOOKUP(B23,statements_alpha,1)=B23,"","+")),"+")</f>
        <v/>
      </c>
      <c r="F22" s="39"/>
      <c r="G22" s="58"/>
      <c r="H22" s="58"/>
      <c r="I22" s="58"/>
      <c r="M22" s="64"/>
      <c r="N22" s="7"/>
      <c r="O22" s="7"/>
      <c r="P22" s="151"/>
      <c r="Q22" s="40"/>
    </row>
    <row r="23" spans="2:17" ht="15" customHeight="1" x14ac:dyDescent="0.55000000000000004">
      <c r="B23" s="152"/>
      <c r="C23" s="153"/>
      <c r="D23" s="153"/>
      <c r="E23" s="153"/>
      <c r="F23" s="153"/>
      <c r="G23" s="153"/>
      <c r="H23" s="153"/>
      <c r="I23" s="154"/>
      <c r="M23" s="64"/>
      <c r="N23" s="149" t="s">
        <v>98</v>
      </c>
      <c r="O23" s="134"/>
      <c r="P23" s="150"/>
      <c r="Q23" s="40"/>
    </row>
    <row r="24" spans="2:17" x14ac:dyDescent="0.55000000000000004">
      <c r="B24" s="155"/>
      <c r="C24" s="156"/>
      <c r="D24" s="156"/>
      <c r="E24" s="156"/>
      <c r="F24" s="156"/>
      <c r="G24" s="156"/>
      <c r="H24" s="156"/>
      <c r="I24" s="157"/>
      <c r="M24" s="64"/>
      <c r="N24" s="107"/>
      <c r="O24" s="108"/>
      <c r="P24" s="109"/>
      <c r="Q24" s="40"/>
    </row>
    <row r="25" spans="2:17" x14ac:dyDescent="0.55000000000000004">
      <c r="F25" s="7"/>
      <c r="G25" s="58"/>
      <c r="H25" s="58"/>
      <c r="I25" s="58"/>
      <c r="M25" s="64"/>
      <c r="N25" s="7"/>
      <c r="O25" s="177" t="str">
        <f>IF(B27="","",RIGHT(B27,LEN(B27)-48))</f>
        <v/>
      </c>
      <c r="P25" s="177"/>
      <c r="Q25" s="40"/>
    </row>
    <row r="26" spans="2:17" ht="15" customHeight="1" x14ac:dyDescent="0.55000000000000004">
      <c r="B26" s="111" t="s">
        <v>102</v>
      </c>
      <c r="C26" s="38" t="str">
        <f>IFERROR(IF(B27="","",IF(VLOOKUP(B27,dispositions_alpha,1)=B27,"","+")),"+")</f>
        <v/>
      </c>
      <c r="M26" s="64"/>
      <c r="N26" s="7"/>
      <c r="O26" s="177"/>
      <c r="P26" s="177"/>
      <c r="Q26" s="40"/>
    </row>
    <row r="27" spans="2:17" x14ac:dyDescent="0.55000000000000004">
      <c r="B27" s="168"/>
      <c r="C27" s="169"/>
      <c r="D27" s="169"/>
      <c r="E27" s="169"/>
      <c r="F27" s="169"/>
      <c r="G27" s="169"/>
      <c r="H27" s="169"/>
      <c r="I27" s="170"/>
      <c r="M27" s="64"/>
      <c r="N27" s="7"/>
      <c r="O27" s="7"/>
      <c r="P27" s="7"/>
      <c r="Q27" s="40"/>
    </row>
    <row r="28" spans="2:17" x14ac:dyDescent="0.55000000000000004">
      <c r="M28" s="64"/>
      <c r="N28" s="176" t="s">
        <v>99</v>
      </c>
      <c r="O28" s="176"/>
      <c r="P28" s="176"/>
      <c r="Q28" s="40"/>
    </row>
    <row r="29" spans="2:17" ht="15" customHeight="1" x14ac:dyDescent="0.55000000000000004">
      <c r="B29" s="42" t="s">
        <v>28</v>
      </c>
      <c r="C29" s="102"/>
      <c r="D29" s="102"/>
      <c r="E29" s="102"/>
      <c r="F29" s="102"/>
      <c r="G29" s="102"/>
      <c r="H29" s="102"/>
      <c r="I29" s="102"/>
      <c r="N29" s="79"/>
      <c r="O29" s="79"/>
      <c r="P29" s="79"/>
    </row>
    <row r="30" spans="2:17" x14ac:dyDescent="0.55000000000000004">
      <c r="B30" s="179"/>
      <c r="C30" s="180"/>
      <c r="D30" s="180"/>
      <c r="E30" s="180"/>
      <c r="F30" s="180"/>
      <c r="G30" s="180"/>
      <c r="H30" s="180"/>
      <c r="I30" s="181"/>
      <c r="M30" s="130"/>
      <c r="N30" s="178" t="str">
        <f>IF(AND(MAX(D67:D70)&gt;D76,SUM(K11:K14)=4),"&lt;- If this is a second set of values for the case, and both sets have an unacceptable deviation from the mean, enter the lowest value in the cell to the left (gm/dL).","")</f>
        <v/>
      </c>
      <c r="O30" s="178"/>
      <c r="P30" s="178"/>
    </row>
    <row r="31" spans="2:17" ht="15" customHeight="1" x14ac:dyDescent="0.55000000000000004">
      <c r="B31" s="182"/>
      <c r="C31" s="183"/>
      <c r="D31" s="183"/>
      <c r="E31" s="183"/>
      <c r="F31" s="183"/>
      <c r="G31" s="183"/>
      <c r="H31" s="183"/>
      <c r="I31" s="184"/>
      <c r="N31" s="178"/>
      <c r="O31" s="178"/>
      <c r="P31" s="178"/>
    </row>
    <row r="32" spans="2:17" x14ac:dyDescent="0.55000000000000004">
      <c r="B32" s="182"/>
      <c r="C32" s="183"/>
      <c r="D32" s="183"/>
      <c r="E32" s="183"/>
      <c r="F32" s="183"/>
      <c r="G32" s="183"/>
      <c r="H32" s="183"/>
      <c r="I32" s="184"/>
      <c r="M32" s="5"/>
    </row>
    <row r="33" spans="2:9" x14ac:dyDescent="0.55000000000000004">
      <c r="B33" s="182"/>
      <c r="C33" s="183"/>
      <c r="D33" s="183"/>
      <c r="E33" s="183"/>
      <c r="F33" s="183"/>
      <c r="G33" s="183"/>
      <c r="H33" s="183"/>
      <c r="I33" s="184"/>
    </row>
    <row r="34" spans="2:9" x14ac:dyDescent="0.55000000000000004">
      <c r="B34" s="182"/>
      <c r="C34" s="183"/>
      <c r="D34" s="183"/>
      <c r="E34" s="183"/>
      <c r="F34" s="183"/>
      <c r="G34" s="183"/>
      <c r="H34" s="183"/>
      <c r="I34" s="184"/>
    </row>
    <row r="35" spans="2:9" x14ac:dyDescent="0.55000000000000004">
      <c r="B35" s="182"/>
      <c r="C35" s="183"/>
      <c r="D35" s="183"/>
      <c r="E35" s="183"/>
      <c r="F35" s="183"/>
      <c r="G35" s="183"/>
      <c r="H35" s="183"/>
      <c r="I35" s="184"/>
    </row>
    <row r="36" spans="2:9" x14ac:dyDescent="0.55000000000000004">
      <c r="B36" s="182"/>
      <c r="C36" s="183"/>
      <c r="D36" s="183"/>
      <c r="E36" s="183"/>
      <c r="F36" s="183"/>
      <c r="G36" s="183"/>
      <c r="H36" s="183"/>
      <c r="I36" s="184"/>
    </row>
    <row r="37" spans="2:9" x14ac:dyDescent="0.55000000000000004">
      <c r="B37" s="182"/>
      <c r="C37" s="183"/>
      <c r="D37" s="183"/>
      <c r="E37" s="183"/>
      <c r="F37" s="183"/>
      <c r="G37" s="183"/>
      <c r="H37" s="183"/>
      <c r="I37" s="184"/>
    </row>
    <row r="38" spans="2:9" x14ac:dyDescent="0.55000000000000004">
      <c r="B38" s="185"/>
      <c r="C38" s="186"/>
      <c r="D38" s="186"/>
      <c r="E38" s="186"/>
      <c r="F38" s="186"/>
      <c r="G38" s="186"/>
      <c r="H38" s="186"/>
      <c r="I38" s="187"/>
    </row>
    <row r="40" spans="2:9" x14ac:dyDescent="0.55000000000000004">
      <c r="B40" s="7" t="s">
        <v>103</v>
      </c>
    </row>
    <row r="41" spans="2:9" ht="15" customHeight="1" x14ac:dyDescent="0.55000000000000004">
      <c r="B41" s="159" t="str">
        <f>CONCATENATE(IF(B90="","",B90&amp;CHAR(10)&amp;CHAR(10)),IF(B23="","","- "&amp;B23&amp;CHAR(10)&amp;CHAR(10)))</f>
        <v/>
      </c>
      <c r="C41" s="160"/>
      <c r="D41" s="160"/>
      <c r="E41" s="160"/>
      <c r="F41" s="160"/>
      <c r="G41" s="160"/>
      <c r="H41" s="160"/>
      <c r="I41" s="161"/>
    </row>
    <row r="42" spans="2:9" x14ac:dyDescent="0.55000000000000004">
      <c r="B42" s="162"/>
      <c r="C42" s="163"/>
      <c r="D42" s="163"/>
      <c r="E42" s="163"/>
      <c r="F42" s="163"/>
      <c r="G42" s="163"/>
      <c r="H42" s="163"/>
      <c r="I42" s="164"/>
    </row>
    <row r="43" spans="2:9" x14ac:dyDescent="0.55000000000000004">
      <c r="B43" s="162"/>
      <c r="C43" s="163"/>
      <c r="D43" s="163"/>
      <c r="E43" s="163"/>
      <c r="F43" s="163"/>
      <c r="G43" s="163"/>
      <c r="H43" s="163"/>
      <c r="I43" s="164"/>
    </row>
    <row r="44" spans="2:9" x14ac:dyDescent="0.55000000000000004">
      <c r="B44" s="162"/>
      <c r="C44" s="163"/>
      <c r="D44" s="163"/>
      <c r="E44" s="163"/>
      <c r="F44" s="163"/>
      <c r="G44" s="163"/>
      <c r="H44" s="163"/>
      <c r="I44" s="164"/>
    </row>
    <row r="45" spans="2:9" x14ac:dyDescent="0.55000000000000004">
      <c r="B45" s="162"/>
      <c r="C45" s="163"/>
      <c r="D45" s="163"/>
      <c r="E45" s="163"/>
      <c r="F45" s="163"/>
      <c r="G45" s="163"/>
      <c r="H45" s="163"/>
      <c r="I45" s="164"/>
    </row>
    <row r="46" spans="2:9" x14ac:dyDescent="0.55000000000000004">
      <c r="B46" s="162"/>
      <c r="C46" s="163"/>
      <c r="D46" s="163"/>
      <c r="E46" s="163"/>
      <c r="F46" s="163"/>
      <c r="G46" s="163"/>
      <c r="H46" s="163"/>
      <c r="I46" s="164"/>
    </row>
    <row r="47" spans="2:9" x14ac:dyDescent="0.55000000000000004">
      <c r="B47" s="162"/>
      <c r="C47" s="163"/>
      <c r="D47" s="163"/>
      <c r="E47" s="163"/>
      <c r="F47" s="163"/>
      <c r="G47" s="163"/>
      <c r="H47" s="163"/>
      <c r="I47" s="164"/>
    </row>
    <row r="48" spans="2:9" x14ac:dyDescent="0.55000000000000004">
      <c r="B48" s="162"/>
      <c r="C48" s="163"/>
      <c r="D48" s="163"/>
      <c r="E48" s="163"/>
      <c r="F48" s="163"/>
      <c r="G48" s="163"/>
      <c r="H48" s="163"/>
      <c r="I48" s="164"/>
    </row>
    <row r="49" spans="2:12" x14ac:dyDescent="0.55000000000000004">
      <c r="B49" s="162"/>
      <c r="C49" s="163"/>
      <c r="D49" s="163"/>
      <c r="E49" s="163"/>
      <c r="F49" s="163"/>
      <c r="G49" s="163"/>
      <c r="H49" s="163"/>
      <c r="I49" s="164"/>
    </row>
    <row r="50" spans="2:12" x14ac:dyDescent="0.55000000000000004">
      <c r="B50" s="162"/>
      <c r="C50" s="163"/>
      <c r="D50" s="163"/>
      <c r="E50" s="163"/>
      <c r="F50" s="163"/>
      <c r="G50" s="163"/>
      <c r="H50" s="163"/>
      <c r="I50" s="164"/>
    </row>
    <row r="51" spans="2:12" x14ac:dyDescent="0.55000000000000004">
      <c r="B51" s="162"/>
      <c r="C51" s="163"/>
      <c r="D51" s="163"/>
      <c r="E51" s="163"/>
      <c r="F51" s="163"/>
      <c r="G51" s="163"/>
      <c r="H51" s="163"/>
      <c r="I51" s="164"/>
    </row>
    <row r="52" spans="2:12" x14ac:dyDescent="0.55000000000000004">
      <c r="B52" s="162"/>
      <c r="C52" s="163"/>
      <c r="D52" s="163"/>
      <c r="E52" s="163"/>
      <c r="F52" s="163"/>
      <c r="G52" s="163"/>
      <c r="H52" s="163"/>
      <c r="I52" s="164"/>
    </row>
    <row r="53" spans="2:12" x14ac:dyDescent="0.55000000000000004">
      <c r="B53" s="162"/>
      <c r="C53" s="163"/>
      <c r="D53" s="163"/>
      <c r="E53" s="163"/>
      <c r="F53" s="163"/>
      <c r="G53" s="163"/>
      <c r="H53" s="163"/>
      <c r="I53" s="164"/>
    </row>
    <row r="54" spans="2:12" x14ac:dyDescent="0.55000000000000004">
      <c r="B54" s="162"/>
      <c r="C54" s="163"/>
      <c r="D54" s="163"/>
      <c r="E54" s="163"/>
      <c r="F54" s="163"/>
      <c r="G54" s="163"/>
      <c r="H54" s="163"/>
      <c r="I54" s="164"/>
    </row>
    <row r="55" spans="2:12" x14ac:dyDescent="0.55000000000000004">
      <c r="B55" s="165"/>
      <c r="C55" s="166"/>
      <c r="D55" s="166"/>
      <c r="E55" s="166"/>
      <c r="F55" s="166"/>
      <c r="G55" s="166"/>
      <c r="H55" s="166"/>
      <c r="I55" s="167"/>
    </row>
    <row r="56" spans="2:12" x14ac:dyDescent="0.55000000000000004">
      <c r="B56" s="103"/>
      <c r="C56" s="103"/>
      <c r="D56" s="103"/>
      <c r="E56" s="103"/>
      <c r="F56" s="103"/>
      <c r="G56" s="103"/>
      <c r="H56" s="103"/>
      <c r="I56" s="103"/>
    </row>
    <row r="57" spans="2:12" x14ac:dyDescent="0.55000000000000004">
      <c r="B57" s="104" t="s">
        <v>112</v>
      </c>
      <c r="C57" s="103"/>
      <c r="D57" s="103"/>
      <c r="E57" s="103"/>
      <c r="F57" s="103"/>
      <c r="G57" s="103"/>
      <c r="H57" s="103"/>
      <c r="I57" s="103"/>
    </row>
    <row r="59" spans="2:12" x14ac:dyDescent="0.55000000000000004">
      <c r="B59" s="42" t="str">
        <f>'1'!B59</f>
        <v>Form template approved by Toxicology Technical Leader Wayne Lewallen on 11/14/2019.</v>
      </c>
    </row>
    <row r="60" spans="2:12" x14ac:dyDescent="0.55000000000000004">
      <c r="B60" s="42"/>
    </row>
    <row r="61" spans="2:12" x14ac:dyDescent="0.55000000000000004">
      <c r="B61" s="42"/>
      <c r="L61" s="119"/>
    </row>
    <row r="62" spans="2:12" x14ac:dyDescent="0.55000000000000004">
      <c r="B62" s="42"/>
      <c r="I62" s="8"/>
      <c r="L62" s="119" t="s">
        <v>118</v>
      </c>
    </row>
    <row r="63" spans="2:12" x14ac:dyDescent="0.55000000000000004">
      <c r="I63" s="131"/>
    </row>
    <row r="64" spans="2:12" x14ac:dyDescent="0.55000000000000004">
      <c r="I64" s="7"/>
    </row>
    <row r="65" spans="1:7" hidden="1" x14ac:dyDescent="0.55000000000000004">
      <c r="B65" s="44" t="s">
        <v>29</v>
      </c>
    </row>
    <row r="66" spans="1:7" hidden="1" x14ac:dyDescent="0.55000000000000004">
      <c r="B66" s="21" t="s">
        <v>41</v>
      </c>
      <c r="C66" s="46" t="s">
        <v>3</v>
      </c>
      <c r="D66" s="45"/>
    </row>
    <row r="67" spans="1:7" hidden="1" x14ac:dyDescent="0.55000000000000004">
      <c r="B67" s="47">
        <f>C11</f>
        <v>0</v>
      </c>
      <c r="C67" s="9" t="e">
        <f>ABS(C11-D$72)</f>
        <v>#DIV/0!</v>
      </c>
      <c r="D67" s="16" t="str">
        <f>IFERROR(C67/$D$72,"")</f>
        <v/>
      </c>
    </row>
    <row r="68" spans="1:7" hidden="1" x14ac:dyDescent="0.55000000000000004">
      <c r="B68" s="47">
        <f>C12</f>
        <v>0</v>
      </c>
      <c r="C68" s="10" t="e">
        <f>ABS(C12-D$72)</f>
        <v>#DIV/0!</v>
      </c>
      <c r="D68" s="16" t="str">
        <f t="shared" ref="D68:D70" si="0">IFERROR(C68/$D$72,"")</f>
        <v/>
      </c>
    </row>
    <row r="69" spans="1:7" hidden="1" x14ac:dyDescent="0.55000000000000004">
      <c r="B69" s="47">
        <f>C13</f>
        <v>0</v>
      </c>
      <c r="C69" s="10" t="e">
        <f>ABS(C13-D$72)</f>
        <v>#DIV/0!</v>
      </c>
      <c r="D69" s="16" t="str">
        <f t="shared" si="0"/>
        <v/>
      </c>
    </row>
    <row r="70" spans="1:7" hidden="1" x14ac:dyDescent="0.55000000000000004">
      <c r="B70" s="47">
        <f>C14</f>
        <v>0</v>
      </c>
      <c r="C70" s="10" t="e">
        <f>ABS(C14-D$72)</f>
        <v>#DIV/0!</v>
      </c>
      <c r="D70" s="16" t="str">
        <f t="shared" si="0"/>
        <v/>
      </c>
    </row>
    <row r="71" spans="1:7" hidden="1" x14ac:dyDescent="0.55000000000000004">
      <c r="F71" s="38" t="s">
        <v>77</v>
      </c>
    </row>
    <row r="72" spans="1:7" hidden="1" x14ac:dyDescent="0.55000000000000004">
      <c r="C72" s="38" t="s">
        <v>0</v>
      </c>
      <c r="D72" s="6" t="e">
        <f>AVERAGE(C11:C14)</f>
        <v>#DIV/0!</v>
      </c>
      <c r="E72" s="38" t="s">
        <v>10</v>
      </c>
      <c r="F72" s="37" t="e">
        <f>D72/1.18</f>
        <v>#DIV/0!</v>
      </c>
      <c r="G72" s="38" t="s">
        <v>10</v>
      </c>
    </row>
    <row r="73" spans="1:7" hidden="1" x14ac:dyDescent="0.55000000000000004">
      <c r="C73" s="55" t="s">
        <v>4</v>
      </c>
      <c r="D73" s="3" t="e">
        <f>TEXT(INT(D72*100)/100,"0.00")</f>
        <v>#DIV/0!</v>
      </c>
      <c r="E73" s="38" t="s">
        <v>10</v>
      </c>
      <c r="F73" s="3" t="e">
        <f>TEXT(INT(F72*100)/100,"0.00")</f>
        <v>#DIV/0!</v>
      </c>
      <c r="G73" s="38" t="s">
        <v>10</v>
      </c>
    </row>
    <row r="74" spans="1:7" hidden="1" x14ac:dyDescent="0.55000000000000004">
      <c r="C74" s="8" t="s">
        <v>1</v>
      </c>
      <c r="D74" s="4" t="str">
        <f>IF(MIN(C11:C14)&lt;0.01,"0.00",D73)</f>
        <v>0.00</v>
      </c>
      <c r="E74" s="38" t="s">
        <v>10</v>
      </c>
      <c r="F74" s="4" t="str">
        <f>IF(MIN(C11:C14)&lt;0.01,"0.00",F73)</f>
        <v>0.00</v>
      </c>
      <c r="G74" s="38" t="s">
        <v>10</v>
      </c>
    </row>
    <row r="75" spans="1:7" hidden="1" x14ac:dyDescent="0.55000000000000004"/>
    <row r="76" spans="1:7" hidden="1" x14ac:dyDescent="0.55000000000000004">
      <c r="C76" s="174" t="s">
        <v>2</v>
      </c>
      <c r="D76" s="56">
        <f>VLOOKUP(C9,Ranges!G9:H12,2)</f>
        <v>0.04</v>
      </c>
    </row>
    <row r="77" spans="1:7" hidden="1" x14ac:dyDescent="0.55000000000000004">
      <c r="B77" s="58"/>
      <c r="C77" s="175"/>
      <c r="D77" s="57" t="e">
        <f>D76*D72</f>
        <v>#DIV/0!</v>
      </c>
      <c r="F77" s="1"/>
    </row>
    <row r="78" spans="1:7" hidden="1" x14ac:dyDescent="0.55000000000000004">
      <c r="B78" s="58"/>
      <c r="C78" s="65"/>
      <c r="D78" s="66"/>
      <c r="F78" s="1"/>
    </row>
    <row r="79" spans="1:7" hidden="1" x14ac:dyDescent="0.55000000000000004">
      <c r="B79" s="11" t="s">
        <v>76</v>
      </c>
      <c r="C79" s="11"/>
    </row>
    <row r="80" spans="1:7" hidden="1" x14ac:dyDescent="0.55000000000000004">
      <c r="A80" s="64"/>
      <c r="B80" s="38" t="s">
        <v>78</v>
      </c>
      <c r="C80" s="63" t="str">
        <f>IF(OR(SUM(J11:J14)&gt;0,MAX(D67:D70)&gt;D76,C8="serum"),"",IF(D74="0.00","",CONCATENATE("The measured ",C8," acetone concentration is ",TEXT(TRUNC(D72,3),"0.000")," +/- ",IF(INT(D72*D76*10000)&lt;5,"0.001",TEXT(D72*D76,"0.000"))," grams per 100 milliliters, at a coverage probability of 99.7%.  ",CHAR(10),CHAR(10))))</f>
        <v/>
      </c>
    </row>
    <row r="81" spans="1:9" hidden="1" x14ac:dyDescent="0.55000000000000004">
      <c r="A81" s="64"/>
      <c r="B81" s="38" t="s">
        <v>79</v>
      </c>
      <c r="C81" s="63" t="str">
        <f>CONCATENATE("The ",C8," alcohol concentration is 0.00 grams of alcohol per 100 milliliters, as defined by NCGS 20-4.01 (1b).  ",IF(AND(B20="",E20="",C9&lt;&gt;"acetone"),C86,CHAR(10)&amp;CHAR(10)))</f>
        <v>The blood alcohol concentration is 0.00 grams of alcohol per 100 milliliters, as defined by NCGS 20-4.01 (1b).    (Analysis performed using HS-GC.)</v>
      </c>
    </row>
    <row r="82" spans="1:9" hidden="1" x14ac:dyDescent="0.55000000000000004">
      <c r="A82" s="64"/>
      <c r="B82" s="38" t="s">
        <v>80</v>
      </c>
      <c r="C82" s="63" t="str">
        <f>IFERROR(IF(AND(SUM(J11:J14)=0,MAX(D67:D70)&gt;D76),"",IF(C8="serum",CONCATENATE("The blood ",C9," concentration is ",TEXT(F74,"0.00")," grams of alcohol per 100 milliliters, as defined by NCGS 20-4.01 (1b).  The reported blood alcohol concentration is a calculated value resulting from a converted serum alcohol concentration.  The measured serum ",C9," concentration is ",TEXT(TRUNC(D72,3),"0.000")," +/- ",IF(INT(D72*D76*10000)&lt;5,"0.001",TEXT(D72*D76,"0.000"))," grams of alcohol per 100 milliliters, at a coverage probability of 99.7%.",IF(AND(B20="",E20=""),C86,CHAR(10)&amp;CHAR(10))),"")),"")</f>
        <v/>
      </c>
    </row>
    <row r="83" spans="1:9" hidden="1" x14ac:dyDescent="0.55000000000000004">
      <c r="A83" s="64"/>
      <c r="B83" s="38" t="s">
        <v>81</v>
      </c>
      <c r="C83" s="63" t="str">
        <f>IFERROR(IF(AND(SUM(J11:J14)=0,MAX(D67:D70)&gt;D76,SUM(K11:K14)=4,M30&lt;&gt;""),CONCATENATE("The ",C8," ",C9," concentration is ",TEXT(INT(M30*100)/100,"0.00")," grams of alcohol per 100 milliliters, as defined by NCGS 20-4.01 (1b)."),IF(AND(SUM(J11:J14)=0,MAX(D67:D70)&gt;D76),"",CONCATENATE("The ",C8," ",C9," concentration is ",TEXT(D74,"0.00")," grams of alcohol per 100 milliliters, as defined by NCGS 20-4.01 (1b).","  The measured ",C8," ",C9," concentration is ",TEXT(TRUNC(D72,3),"0.000")," +/- ",IF(INT(D72*D76*10000)&lt;5,"0.001",TEXT(D72*D76,"0.000"))," grams of alcohol per 100 milliliters, at a coverage probability of 99.7%.  ",IF(AND(B20="",E20=""),C86,CHAR(10)&amp;CHAR(10))))),"")</f>
        <v/>
      </c>
    </row>
    <row r="84" spans="1:9" hidden="1" x14ac:dyDescent="0.55000000000000004">
      <c r="A84" s="64"/>
      <c r="B84" s="38" t="s">
        <v>83</v>
      </c>
      <c r="C84" s="63" t="str">
        <f>CONCATENATE("Analysis confirmed the presence of the following substance: ",B20,".  ",CHAR(10),CHAR(10))</f>
        <v xml:space="preserve">Analysis confirmed the presence of the following substance: .  
</v>
      </c>
    </row>
    <row r="85" spans="1:9" hidden="1" x14ac:dyDescent="0.55000000000000004">
      <c r="A85" s="64"/>
      <c r="B85" s="67" t="s">
        <v>84</v>
      </c>
      <c r="C85" s="54" t="str">
        <f>CONCATENATE("Analysis did not confirm the presence of the following: ",E20,".  ",CHAR(10),CHAR(10))</f>
        <v xml:space="preserve">Analysis did not confirm the presence of the following: .  
</v>
      </c>
    </row>
    <row r="86" spans="1:9" hidden="1" x14ac:dyDescent="0.55000000000000004">
      <c r="A86" s="64"/>
      <c r="B86" s="78" t="s">
        <v>90</v>
      </c>
      <c r="C86" s="101" t="s">
        <v>111</v>
      </c>
    </row>
    <row r="87" spans="1:9" hidden="1" x14ac:dyDescent="0.55000000000000004"/>
    <row r="88" spans="1:9" hidden="1" x14ac:dyDescent="0.55000000000000004"/>
    <row r="89" spans="1:9" hidden="1" x14ac:dyDescent="0.55000000000000004">
      <c r="B89" s="38" t="s">
        <v>100</v>
      </c>
      <c r="E89" s="90"/>
    </row>
    <row r="90" spans="1:9" hidden="1" x14ac:dyDescent="0.55000000000000004">
      <c r="B90" s="159" t="str">
        <f>CONCATENATE(IF(AND(C8&lt;&gt;"serum",C9="acetone"),"- "&amp;C80,""),IF(OR(C17="x",AND(C9&lt;&gt;"acetone",SUM(J11:J14)&gt;0)),"- "&amp;C81,""),IF(AND(SUM(K11:K14)&gt;1,C8&lt;&gt;"serum",C9&lt;&gt;"acetone",C17&lt;&gt;"x",SUM(J11:J14)=0),"- "&amp;C83,""),IF(AND(C8="serum",C17&lt;&gt;"x",SUM(J11:J14)=0),"- "&amp;C82,""),IF(B20&lt;&gt;"","- "&amp;C84,""),IF(E20&lt;&gt;"","- "&amp;C85,""),IF(OR(B20&lt;&gt;"",E20&lt;&gt;"",AND(C9="acetone",C8&lt;&gt;"serum")),C86,""))</f>
        <v/>
      </c>
      <c r="C90" s="160"/>
      <c r="D90" s="160"/>
      <c r="E90" s="160"/>
      <c r="F90" s="160"/>
      <c r="G90" s="160"/>
      <c r="H90" s="160"/>
      <c r="I90" s="161"/>
    </row>
    <row r="91" spans="1:9" hidden="1" x14ac:dyDescent="0.55000000000000004">
      <c r="B91" s="162"/>
      <c r="C91" s="163"/>
      <c r="D91" s="163"/>
      <c r="E91" s="163"/>
      <c r="F91" s="163"/>
      <c r="G91" s="163"/>
      <c r="H91" s="163"/>
      <c r="I91" s="164"/>
    </row>
    <row r="92" spans="1:9" hidden="1" x14ac:dyDescent="0.55000000000000004">
      <c r="B92" s="162"/>
      <c r="C92" s="163"/>
      <c r="D92" s="163"/>
      <c r="E92" s="163"/>
      <c r="F92" s="163"/>
      <c r="G92" s="163"/>
      <c r="H92" s="163"/>
      <c r="I92" s="164"/>
    </row>
    <row r="93" spans="1:9" hidden="1" x14ac:dyDescent="0.55000000000000004">
      <c r="B93" s="162"/>
      <c r="C93" s="163"/>
      <c r="D93" s="163"/>
      <c r="E93" s="163"/>
      <c r="F93" s="163"/>
      <c r="G93" s="163"/>
      <c r="H93" s="163"/>
      <c r="I93" s="164"/>
    </row>
    <row r="94" spans="1:9" hidden="1" x14ac:dyDescent="0.55000000000000004">
      <c r="B94" s="162"/>
      <c r="C94" s="163"/>
      <c r="D94" s="163"/>
      <c r="E94" s="163"/>
      <c r="F94" s="163"/>
      <c r="G94" s="163"/>
      <c r="H94" s="163"/>
      <c r="I94" s="164"/>
    </row>
    <row r="95" spans="1:9" hidden="1" x14ac:dyDescent="0.55000000000000004">
      <c r="B95" s="162"/>
      <c r="C95" s="163"/>
      <c r="D95" s="163"/>
      <c r="E95" s="163"/>
      <c r="F95" s="163"/>
      <c r="G95" s="163"/>
      <c r="H95" s="163"/>
      <c r="I95" s="164"/>
    </row>
    <row r="96" spans="1:9" hidden="1" x14ac:dyDescent="0.55000000000000004">
      <c r="B96" s="162"/>
      <c r="C96" s="163"/>
      <c r="D96" s="163"/>
      <c r="E96" s="163"/>
      <c r="F96" s="163"/>
      <c r="G96" s="163"/>
      <c r="H96" s="163"/>
      <c r="I96" s="164"/>
    </row>
    <row r="97" spans="2:9" hidden="1" x14ac:dyDescent="0.55000000000000004">
      <c r="B97" s="162"/>
      <c r="C97" s="163"/>
      <c r="D97" s="163"/>
      <c r="E97" s="163"/>
      <c r="F97" s="163"/>
      <c r="G97" s="163"/>
      <c r="H97" s="163"/>
      <c r="I97" s="164"/>
    </row>
    <row r="98" spans="2:9" hidden="1" x14ac:dyDescent="0.55000000000000004">
      <c r="B98" s="162"/>
      <c r="C98" s="163"/>
      <c r="D98" s="163"/>
      <c r="E98" s="163"/>
      <c r="F98" s="163"/>
      <c r="G98" s="163"/>
      <c r="H98" s="163"/>
      <c r="I98" s="164"/>
    </row>
    <row r="99" spans="2:9" hidden="1" x14ac:dyDescent="0.55000000000000004">
      <c r="B99" s="165"/>
      <c r="C99" s="166"/>
      <c r="D99" s="166"/>
      <c r="E99" s="166"/>
      <c r="F99" s="166"/>
      <c r="G99" s="166"/>
      <c r="H99" s="166"/>
      <c r="I99" s="167"/>
    </row>
    <row r="100" spans="2:9" hidden="1" x14ac:dyDescent="0.55000000000000004"/>
  </sheetData>
  <sheetProtection algorithmName="SHA-512" hashValue="WbGFsypryfHpbdeVwxJ06ssmFVrK+Dfa2X5LlPLdALH0UidzLgK8zk99AUyD1Bw15UHJVsZssT/Y6NePkRPb5A==" saltValue="PRc9S4zxJSQ7Gh0S5kadmw==" spinCount="100000" sheet="1" objects="1" scenarios="1"/>
  <mergeCells count="29">
    <mergeCell ref="B1:F1"/>
    <mergeCell ref="E4:F4"/>
    <mergeCell ref="E5:F5"/>
    <mergeCell ref="N7:P7"/>
    <mergeCell ref="F8:F16"/>
    <mergeCell ref="G8:I8"/>
    <mergeCell ref="N8:P8"/>
    <mergeCell ref="G9:I9"/>
    <mergeCell ref="G10:I10"/>
    <mergeCell ref="G11:I11"/>
    <mergeCell ref="B27:I27"/>
    <mergeCell ref="P11:P22"/>
    <mergeCell ref="G12:I12"/>
    <mergeCell ref="G13:I13"/>
    <mergeCell ref="G14:I14"/>
    <mergeCell ref="G15:I15"/>
    <mergeCell ref="G16:I16"/>
    <mergeCell ref="E19:H19"/>
    <mergeCell ref="B20:C20"/>
    <mergeCell ref="E20:H20"/>
    <mergeCell ref="B23:I24"/>
    <mergeCell ref="N23:P23"/>
    <mergeCell ref="O25:P26"/>
    <mergeCell ref="N28:P28"/>
    <mergeCell ref="B30:I38"/>
    <mergeCell ref="B41:I55"/>
    <mergeCell ref="C76:C77"/>
    <mergeCell ref="B90:I99"/>
    <mergeCell ref="N30:P31"/>
  </mergeCells>
  <conditionalFormatting sqref="C67:C70">
    <cfRule type="expression" dxfId="169" priority="8">
      <formula>ABS(C11-$D$72)&gt;$D$77</formula>
    </cfRule>
  </conditionalFormatting>
  <conditionalFormatting sqref="B26">
    <cfRule type="expression" dxfId="168" priority="9">
      <formula>B27=""</formula>
    </cfRule>
  </conditionalFormatting>
  <conditionalFormatting sqref="B4">
    <cfRule type="expression" dxfId="167" priority="7">
      <formula>$B$5=""</formula>
    </cfRule>
  </conditionalFormatting>
  <conditionalFormatting sqref="C4">
    <cfRule type="expression" dxfId="166" priority="6">
      <formula>$C$5=""</formula>
    </cfRule>
  </conditionalFormatting>
  <conditionalFormatting sqref="E4:F4">
    <cfRule type="expression" dxfId="165" priority="5">
      <formula>$E$5=""</formula>
    </cfRule>
  </conditionalFormatting>
  <conditionalFormatting sqref="H4">
    <cfRule type="expression" dxfId="164" priority="4">
      <formula>$H$5=""</formula>
    </cfRule>
  </conditionalFormatting>
  <conditionalFormatting sqref="C8">
    <cfRule type="expression" dxfId="163" priority="3">
      <formula>$C$8&lt;&gt;"blood"</formula>
    </cfRule>
  </conditionalFormatting>
  <conditionalFormatting sqref="C9">
    <cfRule type="expression" dxfId="162" priority="2">
      <formula>$C$9&lt;&gt;"ethanol"</formula>
    </cfRule>
  </conditionalFormatting>
  <conditionalFormatting sqref="M30">
    <cfRule type="expression" dxfId="161" priority="1">
      <formula>N30&lt;&gt;""</formula>
    </cfRule>
  </conditionalFormatting>
  <conditionalFormatting sqref="G9:G12">
    <cfRule type="expression" dxfId="160" priority="178">
      <formula>AND(SUM(J$11:J$14)=0,D67&gt;$D$76)</formula>
    </cfRule>
  </conditionalFormatting>
  <dataValidations count="8">
    <dataValidation type="list" errorStyle="warning" allowBlank="1" showErrorMessage="1" errorTitle="Custom entry" error="You have customized this field." sqref="B27:I27" xr:uid="{00000000-0002-0000-3100-000000000000}">
      <formula1>dispositions</formula1>
    </dataValidation>
    <dataValidation type="textLength" errorStyle="warning" operator="equal" allowBlank="1" showInputMessage="1" showErrorMessage="1" errorTitle="Case Number Length Error?" error="The length of the case number should be 10 characters." sqref="B5" xr:uid="{00000000-0002-0000-3100-000001000000}">
      <formula1>10</formula1>
    </dataValidation>
    <dataValidation type="list" errorStyle="warning" allowBlank="1" showInputMessage="1" showErrorMessage="1" errorTitle="Custom Entry" error="You have entered a selection not in the drop-down list.  " sqref="E20" xr:uid="{00000000-0002-0000-3100-000002000000}">
      <formula1>othervolid</formula1>
    </dataValidation>
    <dataValidation type="list" errorStyle="warning" allowBlank="1" showErrorMessage="1" errorTitle="Custom entry" error="You have customized this field." sqref="B23:I24" xr:uid="{00000000-0002-0000-3100-000003000000}">
      <formula1>statements</formula1>
    </dataValidation>
    <dataValidation type="list" allowBlank="1" showInputMessage="1" showErrorMessage="1" sqref="C8" xr:uid="{00000000-0002-0000-3100-000004000000}">
      <formula1>matrix_list</formula1>
    </dataValidation>
    <dataValidation type="list" errorStyle="warning" allowBlank="1" showInputMessage="1" showErrorMessage="1" errorTitle="Custom Entry" error="You have entered a name not in the drop-down list." sqref="H5" xr:uid="{00000000-0002-0000-3100-000005000000}">
      <formula1>analyst_list</formula1>
    </dataValidation>
    <dataValidation type="list" errorStyle="warning" allowBlank="1" showInputMessage="1" showErrorMessage="1" errorTitle="custom entry" error="You have entered a selection not in the drop-down list.  " sqref="B20:C20" xr:uid="{00000000-0002-0000-3100-000006000000}">
      <formula1>othervolid</formula1>
    </dataValidation>
    <dataValidation type="list" allowBlank="1" showInputMessage="1" showErrorMessage="1" sqref="C17" xr:uid="{00000000-0002-0000-3100-000007000000}">
      <formula1>applies</formula1>
    </dataValidation>
  </dataValidations>
  <pageMargins left="0.7" right="0.7" top="0.75" bottom="0.75" header="0.3" footer="0.3"/>
  <pageSetup scale="68" orientation="portrait" horizontalDpi="300" verticalDpi="300" r:id="rId1"/>
  <ignoredErrors>
    <ignoredError sqref="H5 E5 B5:C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02" r:id="rId4" name="Button 2">
              <controlPr defaultSize="0" print="0" autoFill="0" autoPict="0" macro="[0]!ThisWorkbook.GeneratePDF">
                <anchor moveWithCells="1">
                  <from>
                    <xdr:col>8</xdr:col>
                    <xdr:colOff>1123950</xdr:colOff>
                    <xdr:row>3</xdr:row>
                    <xdr:rowOff>11430</xdr:rowOff>
                  </from>
                  <to>
                    <xdr:col>11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3100-000008000000}">
          <x14:formula1>
            <xm:f>Ranges!$G$9:$G$12</xm:f>
          </x14:formula1>
          <xm:sqref>C9</xm:sqref>
        </x14:dataValidation>
        <x14:dataValidation type="date" errorStyle="information" operator="lessThan" allowBlank="1" showErrorMessage="1" errorTitle="Uncertainty Update Due" error="The uncertainty values used in this form are due to be updated.  Please ensure you are using the most recent form." xr:uid="{00000000-0002-0000-3100-000009000000}">
          <x14:formula1>
            <xm:f>Ranges!G14+Ranges!G16</xm:f>
          </x14:formula1>
          <xm:sqref>E5</xm:sqref>
        </x14:dataValidation>
      </x14:dataValidation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52">
    <pageSetUpPr fitToPage="1"/>
  </sheetPr>
  <dimension ref="A1:Q100"/>
  <sheetViews>
    <sheetView showGridLines="0" zoomScaleNormal="100" workbookViewId="0">
      <selection activeCell="C11" sqref="C11"/>
    </sheetView>
  </sheetViews>
  <sheetFormatPr defaultColWidth="9.15625" defaultRowHeight="14.4" x14ac:dyDescent="0.55000000000000004"/>
  <cols>
    <col min="1" max="1" width="1.83984375" style="38" customWidth="1"/>
    <col min="2" max="2" width="20.83984375" style="38" customWidth="1"/>
    <col min="3" max="3" width="12" style="38" bestFit="1" customWidth="1"/>
    <col min="4" max="4" width="11" style="38" customWidth="1"/>
    <col min="5" max="5" width="9.578125" style="38" customWidth="1"/>
    <col min="6" max="6" width="7.15625" style="38" customWidth="1"/>
    <col min="7" max="7" width="7.68359375" style="38" customWidth="1"/>
    <col min="8" max="8" width="25.68359375" style="38" customWidth="1"/>
    <col min="9" max="9" width="38.578125" style="38" customWidth="1"/>
    <col min="10" max="10" width="15.83984375" style="38" hidden="1" customWidth="1"/>
    <col min="11" max="11" width="22.41796875" style="38" hidden="1" customWidth="1"/>
    <col min="12" max="12" width="5" style="38" customWidth="1"/>
    <col min="13" max="13" width="7.41796875" style="38" customWidth="1"/>
    <col min="14" max="14" width="2.26171875" style="38" customWidth="1"/>
    <col min="15" max="15" width="2" style="38" customWidth="1"/>
    <col min="16" max="16" width="88.15625" style="38" customWidth="1"/>
    <col min="17" max="16384" width="9.15625" style="38"/>
  </cols>
  <sheetData>
    <row r="1" spans="2:17" ht="15" customHeight="1" x14ac:dyDescent="0.55000000000000004">
      <c r="B1" s="132" t="str">
        <f>'1'!B1</f>
        <v>Body Fluid Alcohol Concentration and Volatiles Reporting Form</v>
      </c>
      <c r="C1" s="133"/>
      <c r="D1" s="133"/>
      <c r="E1" s="133"/>
      <c r="F1" s="133"/>
      <c r="G1" s="79"/>
      <c r="H1" s="79"/>
      <c r="I1" s="93" t="str">
        <f>'1'!I1</f>
        <v>Version 2</v>
      </c>
      <c r="J1" s="44" t="s">
        <v>40</v>
      </c>
      <c r="K1" s="44" t="s">
        <v>40</v>
      </c>
      <c r="L1" s="44"/>
    </row>
    <row r="2" spans="2:17" ht="15" customHeight="1" x14ac:dyDescent="0.55000000000000004">
      <c r="B2" s="80" t="str">
        <f>'1'!B2</f>
        <v>NCSCL - Toxicology Section</v>
      </c>
      <c r="C2" s="11"/>
      <c r="D2" s="11"/>
      <c r="E2" s="11"/>
      <c r="F2" s="11"/>
      <c r="G2" s="11"/>
      <c r="H2" s="11"/>
      <c r="I2" s="94" t="str">
        <f>'1'!I2</f>
        <v>Effective Date: 11/14/2019</v>
      </c>
      <c r="J2" s="44"/>
      <c r="K2" s="44"/>
      <c r="L2" s="44"/>
      <c r="N2" s="100"/>
    </row>
    <row r="3" spans="2:17" ht="15" customHeight="1" x14ac:dyDescent="0.55000000000000004">
      <c r="D3" s="41"/>
      <c r="O3" s="95" t="s">
        <v>88</v>
      </c>
    </row>
    <row r="4" spans="2:17" ht="15" customHeight="1" x14ac:dyDescent="0.55000000000000004">
      <c r="B4" s="124" t="s">
        <v>37</v>
      </c>
      <c r="C4" s="124" t="s">
        <v>38</v>
      </c>
      <c r="E4" s="138" t="s">
        <v>94</v>
      </c>
      <c r="F4" s="138"/>
      <c r="H4" s="118" t="s">
        <v>44</v>
      </c>
      <c r="J4" s="92"/>
      <c r="O4" s="95"/>
      <c r="P4" s="110" t="s">
        <v>113</v>
      </c>
    </row>
    <row r="5" spans="2:17" ht="15" customHeight="1" x14ac:dyDescent="0.55000000000000004">
      <c r="B5" s="120" t="str">
        <f>IF('Sample list'!B55="","",'Sample list'!B55)</f>
        <v/>
      </c>
      <c r="C5" s="120" t="str">
        <f>IF('Sample list'!C55="","",'Sample list'!C55)</f>
        <v/>
      </c>
      <c r="E5" s="136" t="str">
        <f>IF('1'!E5="","",'1'!E5)</f>
        <v/>
      </c>
      <c r="F5" s="137"/>
      <c r="H5" s="83" t="str">
        <f>IF('1'!H5="","",'1'!H5)</f>
        <v/>
      </c>
      <c r="O5" s="38" t="s">
        <v>88</v>
      </c>
      <c r="P5" s="37" t="str">
        <f>B41</f>
        <v/>
      </c>
    </row>
    <row r="6" spans="2:17" ht="15" customHeight="1" x14ac:dyDescent="0.55000000000000004"/>
    <row r="7" spans="2:17" ht="15" customHeight="1" thickBot="1" x14ac:dyDescent="0.6">
      <c r="N7" s="135" t="s">
        <v>96</v>
      </c>
      <c r="O7" s="135"/>
      <c r="P7" s="135"/>
    </row>
    <row r="8" spans="2:17" ht="15" customHeight="1" x14ac:dyDescent="0.55000000000000004">
      <c r="B8" s="71" t="s">
        <v>92</v>
      </c>
      <c r="C8" s="81" t="s">
        <v>71</v>
      </c>
      <c r="F8" s="141" t="s">
        <v>86</v>
      </c>
      <c r="G8" s="139" t="str">
        <f>CONCATENATE("The measured ",C9," values are:")</f>
        <v>The measured ethanol values are:</v>
      </c>
      <c r="H8" s="140"/>
      <c r="I8" s="140"/>
      <c r="M8" s="64"/>
      <c r="N8" s="134" t="s">
        <v>97</v>
      </c>
      <c r="O8" s="134"/>
      <c r="P8" s="134"/>
      <c r="Q8" s="40"/>
    </row>
    <row r="9" spans="2:17" ht="15" customHeight="1" x14ac:dyDescent="0.55000000000000004">
      <c r="B9" s="72" t="s">
        <v>93</v>
      </c>
      <c r="C9" s="82" t="s">
        <v>5</v>
      </c>
      <c r="F9" s="141"/>
      <c r="G9" s="142" t="str">
        <f>IF(C11="","",IF(C11=0,"0.0000  g/dl",CONCATENATE(TEXT(C11,"0.0000"),"  g/dl",IF(AND(SUM(J$11:J$14)=0,D67&gt;$D$76),CONCATENATE("  (&gt;",$D$76*100,"% deviation from the average)"),""),IF(C11*10000-INT(C11*10000)&gt;0.0001,"    (THIS VALUE CONTAINS MORE DECIMAL PLACES THAN DISPLAYED)",""))))</f>
        <v/>
      </c>
      <c r="H9" s="143"/>
      <c r="I9" s="143"/>
      <c r="M9" s="64"/>
      <c r="N9" s="105"/>
      <c r="O9" s="89"/>
      <c r="P9" s="106"/>
      <c r="Q9" s="40"/>
    </row>
    <row r="10" spans="2:17" ht="15" customHeight="1" x14ac:dyDescent="0.55000000000000004">
      <c r="B10" s="72"/>
      <c r="C10" s="73"/>
      <c r="D10" s="69"/>
      <c r="F10" s="141"/>
      <c r="G10" s="142" t="str">
        <f>IF(C12="","",IF(C12=0,"0.0000  g/dl",CONCATENATE(TEXT(C12,"0.0000"),"  g/dl",IF(AND(SUM(J$11:J$14)=0,D68&gt;$D$76),CONCATENATE("  (&gt;",$D$76*100,"% deviation from the average)"),""),IF(C12*10000-INT(C12*10000)&gt;0.0001,"    (THIS VALUE CONTAINS MORE DECIMAL PLACES THAN DISPLAYED)",""))))</f>
        <v/>
      </c>
      <c r="H10" s="143"/>
      <c r="I10" s="143"/>
      <c r="J10" s="38" t="s">
        <v>39</v>
      </c>
      <c r="K10" s="43" t="s">
        <v>75</v>
      </c>
      <c r="L10" s="43"/>
      <c r="M10" s="64"/>
      <c r="N10" s="7"/>
      <c r="O10" s="89" t="str">
        <f>"Item "&amp;C5&amp;":"</f>
        <v>Item :</v>
      </c>
      <c r="P10" s="89"/>
      <c r="Q10" s="40"/>
    </row>
    <row r="11" spans="2:17" ht="15" customHeight="1" x14ac:dyDescent="0.55000000000000004">
      <c r="B11" s="74" t="s">
        <v>74</v>
      </c>
      <c r="C11" s="84"/>
      <c r="D11" s="2" t="str">
        <f>IF(LEN(C11)&gt;6,"re-enter",IF(C11&gt;0.5,"HI cal",""))</f>
        <v/>
      </c>
      <c r="F11" s="141"/>
      <c r="G11" s="142" t="str">
        <f>IF(C13="","",IF(C13=0,"0.0000  g/dl",CONCATENATE(TEXT(C13,"0.0000"),"  g/dl",IF(AND(SUM(J$11:J$14)=0,D69&gt;$D$76),CONCATENATE("  (&gt;",$D$76*100,"% deviation from the average)"),""),IF(C13*10000-INT(C13*10000)&gt;0.0001,"    (THIS VALUE CONTAINS MORE DECIMAL PLACES THAN DISPLAYED)",""))))</f>
        <v/>
      </c>
      <c r="H11" s="143"/>
      <c r="I11" s="143"/>
      <c r="J11" s="54">
        <f>IF(C11="",0,IF(C11&lt;0.01,1,0))</f>
        <v>0</v>
      </c>
      <c r="K11" s="43">
        <f>IF(C11&lt;&gt;"",1,0)</f>
        <v>0</v>
      </c>
      <c r="L11" s="43"/>
      <c r="M11" s="64"/>
      <c r="N11" s="88"/>
      <c r="O11" s="91"/>
      <c r="P11" s="151" t="str">
        <f>CONCATENATE(IF(B90="","",B90&amp;CHAR(10)&amp;CHAR(10)),IF(B23="","","- "&amp;B23))</f>
        <v/>
      </c>
      <c r="Q11" s="40"/>
    </row>
    <row r="12" spans="2:17" ht="15" customHeight="1" x14ac:dyDescent="0.55000000000000004">
      <c r="B12" s="72"/>
      <c r="C12" s="84"/>
      <c r="D12" s="2" t="str">
        <f>IF(LEN(C12)&gt;6,"re-enter",IF(C12&gt;0.5,"HI cal",""))</f>
        <v/>
      </c>
      <c r="F12" s="141"/>
      <c r="G12" s="142" t="str">
        <f>IF(C14="","",IF(C14=0,"0.0000  g/dl",CONCATENATE(TEXT(C14,"0.0000"),"  g/dl",IF(AND(SUM(J$11:J$14)=0,D70&gt;$D$76),CONCATENATE("  (&gt;",$D$76*100,"% deviation from the average)"),""),IF(C14*10000-INT(C14*10000)&gt;0.0001,"    (THIS VALUE CONTAINS MORE DECIMAL PLACES THAN DISPLAYED)",""))))</f>
        <v/>
      </c>
      <c r="H12" s="143"/>
      <c r="I12" s="143"/>
      <c r="J12" s="54">
        <f>IF(C12="",0,IF(C12&lt;0.01,1,0))</f>
        <v>0</v>
      </c>
      <c r="K12" s="43">
        <f>IF(C12&lt;&gt;"",1,0)</f>
        <v>0</v>
      </c>
      <c r="L12" s="43"/>
      <c r="M12" s="64"/>
      <c r="N12" s="88"/>
      <c r="O12" s="88"/>
      <c r="P12" s="151"/>
      <c r="Q12" s="40"/>
    </row>
    <row r="13" spans="2:17" ht="15" customHeight="1" x14ac:dyDescent="0.55000000000000004">
      <c r="B13" s="72"/>
      <c r="C13" s="84"/>
      <c r="D13" s="2" t="str">
        <f>IF(LEN(C13)&gt;6,"re-enter",IF(C13&gt;0.5,"HI cal",""))</f>
        <v/>
      </c>
      <c r="F13" s="141"/>
      <c r="G13" s="139" t="str">
        <f>IF(MIN(C11:C14)&lt;0.01,"",CONCATENATE("The average of the four values is  ",TEXT(D72,"0.000000")," g/dl."))</f>
        <v/>
      </c>
      <c r="H13" s="140"/>
      <c r="I13" s="140"/>
      <c r="J13" s="54">
        <f>IF(C13="",0,IF(C13&lt;0.01,1,0))</f>
        <v>0</v>
      </c>
      <c r="K13" s="43">
        <f>IF(C13&lt;&gt;"",1,0)</f>
        <v>0</v>
      </c>
      <c r="L13" s="43"/>
      <c r="M13" s="64"/>
      <c r="N13" s="88"/>
      <c r="O13" s="88"/>
      <c r="P13" s="151"/>
      <c r="Q13" s="40"/>
    </row>
    <row r="14" spans="2:17" ht="15" customHeight="1" thickBot="1" x14ac:dyDescent="0.6">
      <c r="B14" s="75"/>
      <c r="C14" s="85"/>
      <c r="D14" s="2" t="str">
        <f>IF(LEN(C14)&gt;6,"re-enter",IF(C14&gt;0.5,"HI cal",""))</f>
        <v/>
      </c>
      <c r="F14" s="141"/>
      <c r="G14" s="144" t="str">
        <f>IF(MIN(C11:C14)&lt;0.01,"",CONCATENATE("The ",D76*100,"% uncertainty is +/- ", TEXT(D77,"0.0000000"), " g/dl, at a 99.73 % level of confidence (k=3)."))</f>
        <v/>
      </c>
      <c r="H14" s="145"/>
      <c r="I14" s="145"/>
      <c r="J14" s="54">
        <f>IF(C14="",0,IF(C14&lt;0.01,1,0))</f>
        <v>0</v>
      </c>
      <c r="K14" s="43">
        <f>IF(C14&lt;&gt;"",1,0)</f>
        <v>0</v>
      </c>
      <c r="L14" s="43"/>
      <c r="M14" s="64"/>
      <c r="N14" s="88"/>
      <c r="O14" s="88"/>
      <c r="P14" s="151"/>
      <c r="Q14" s="40"/>
    </row>
    <row r="15" spans="2:17" x14ac:dyDescent="0.55000000000000004">
      <c r="B15" s="117"/>
      <c r="F15" s="141"/>
      <c r="G15" s="146" t="str">
        <f>IF(OR(MIN(C11:C14)&lt;0.01,SUM(K11:K14)&lt;&gt;4),"",IF(AND(MAX(D67:D70)&gt;D76,M30=""),"",IF(AND(MAX(D67:D70)&gt;D76,M30&lt;&gt;""),"The lowest value was used for reporting.",CONCATENATE("The ",IF(C8="serum","serum converted, ",""),"truncated average for reporting is ",IF(C8="serum",TEXT(F74,"0.00"),TEXT(D74,"0.00")),"  g/dl."))))</f>
        <v/>
      </c>
      <c r="H15" s="147"/>
      <c r="I15" s="147"/>
      <c r="J15" s="54"/>
      <c r="M15" s="64"/>
      <c r="N15" s="88"/>
      <c r="O15" s="91"/>
      <c r="P15" s="151"/>
      <c r="Q15" s="40"/>
    </row>
    <row r="16" spans="2:17" x14ac:dyDescent="0.55000000000000004">
      <c r="B16" s="117"/>
      <c r="C16" s="70" t="str">
        <f>IF(AND(C9&lt;&gt;"acetone",C17="x",SUM(K11:K14)&gt;0,SUM(J11:J14)=0),"'No alcohol' selected below conflicts with entered results!","")</f>
        <v/>
      </c>
      <c r="F16" s="141"/>
      <c r="G16" s="144" t="str">
        <f>IF(C8="serum",CONCATENATE("The serum to whole blood conversion calculation is:  ",TEXT(D72,"0.000000")," g/dl / 1.18 = ",TEXT(F72,"0.000000")," g/dl."),"")</f>
        <v/>
      </c>
      <c r="H16" s="145"/>
      <c r="I16" s="145"/>
      <c r="J16" s="54"/>
      <c r="M16" s="64"/>
      <c r="N16" s="88"/>
      <c r="O16" s="7"/>
      <c r="P16" s="151"/>
      <c r="Q16" s="40"/>
    </row>
    <row r="17" spans="2:17" x14ac:dyDescent="0.55000000000000004">
      <c r="B17" s="68" t="s">
        <v>42</v>
      </c>
      <c r="C17" s="86"/>
      <c r="D17" s="60" t="s">
        <v>43</v>
      </c>
      <c r="F17" s="98"/>
      <c r="M17" s="64"/>
      <c r="N17" s="7"/>
      <c r="O17" s="7"/>
      <c r="P17" s="151"/>
      <c r="Q17" s="40"/>
    </row>
    <row r="18" spans="2:17" x14ac:dyDescent="0.55000000000000004">
      <c r="M18" s="64"/>
      <c r="N18" s="7"/>
      <c r="O18" s="123"/>
      <c r="P18" s="151"/>
      <c r="Q18" s="40"/>
    </row>
    <row r="19" spans="2:17" x14ac:dyDescent="0.55000000000000004">
      <c r="B19" s="59" t="s">
        <v>85</v>
      </c>
      <c r="C19" s="38" t="str">
        <f>IFERROR(IF(B20="","",IF(VLOOKUP(B20,othervolid,1)=B20,"","+")),"+")</f>
        <v/>
      </c>
      <c r="E19" s="148" t="s">
        <v>82</v>
      </c>
      <c r="F19" s="148"/>
      <c r="G19" s="148"/>
      <c r="H19" s="148"/>
      <c r="I19" s="38" t="str">
        <f>IFERROR(IF(E20="","",IF(VLOOKUP(E20,othervolid,1)=E20,"","+")),"+")</f>
        <v/>
      </c>
      <c r="M19" s="64"/>
      <c r="N19" s="7"/>
      <c r="O19" s="7"/>
      <c r="P19" s="151"/>
      <c r="Q19" s="40"/>
    </row>
    <row r="20" spans="2:17" ht="15" customHeight="1" x14ac:dyDescent="0.55000000000000004">
      <c r="B20" s="158"/>
      <c r="C20" s="158"/>
      <c r="E20" s="171"/>
      <c r="F20" s="172"/>
      <c r="G20" s="172"/>
      <c r="H20" s="173"/>
      <c r="M20" s="64"/>
      <c r="N20" s="88"/>
      <c r="O20" s="7"/>
      <c r="P20" s="151"/>
      <c r="Q20" s="40"/>
    </row>
    <row r="21" spans="2:17" x14ac:dyDescent="0.55000000000000004">
      <c r="D21" s="99" t="str">
        <f>IF(AND(B20=E20,B20&lt;&gt;""),"The two entries above conflict with eachother!","")</f>
        <v/>
      </c>
      <c r="M21" s="64"/>
      <c r="N21" s="88"/>
      <c r="O21" s="7"/>
      <c r="P21" s="151"/>
      <c r="Q21" s="40"/>
    </row>
    <row r="22" spans="2:17" ht="15" customHeight="1" x14ac:dyDescent="0.55000000000000004">
      <c r="B22" s="38" t="s">
        <v>101</v>
      </c>
      <c r="E22" s="38" t="str">
        <f>IFERROR(IF(B23="","",IF(VLOOKUP(B23,statements_alpha,1)=B23,"","+")),"+")</f>
        <v/>
      </c>
      <c r="F22" s="39"/>
      <c r="G22" s="58"/>
      <c r="H22" s="58"/>
      <c r="I22" s="58"/>
      <c r="M22" s="64"/>
      <c r="N22" s="7"/>
      <c r="O22" s="7"/>
      <c r="P22" s="151"/>
      <c r="Q22" s="40"/>
    </row>
    <row r="23" spans="2:17" ht="15" customHeight="1" x14ac:dyDescent="0.55000000000000004">
      <c r="B23" s="152"/>
      <c r="C23" s="153"/>
      <c r="D23" s="153"/>
      <c r="E23" s="153"/>
      <c r="F23" s="153"/>
      <c r="G23" s="153"/>
      <c r="H23" s="153"/>
      <c r="I23" s="154"/>
      <c r="M23" s="64"/>
      <c r="N23" s="149" t="s">
        <v>98</v>
      </c>
      <c r="O23" s="134"/>
      <c r="P23" s="150"/>
      <c r="Q23" s="40"/>
    </row>
    <row r="24" spans="2:17" x14ac:dyDescent="0.55000000000000004">
      <c r="B24" s="155"/>
      <c r="C24" s="156"/>
      <c r="D24" s="156"/>
      <c r="E24" s="156"/>
      <c r="F24" s="156"/>
      <c r="G24" s="156"/>
      <c r="H24" s="156"/>
      <c r="I24" s="157"/>
      <c r="M24" s="64"/>
      <c r="N24" s="107"/>
      <c r="O24" s="108"/>
      <c r="P24" s="109"/>
      <c r="Q24" s="40"/>
    </row>
    <row r="25" spans="2:17" x14ac:dyDescent="0.55000000000000004">
      <c r="F25" s="7"/>
      <c r="G25" s="58"/>
      <c r="H25" s="58"/>
      <c r="I25" s="58"/>
      <c r="M25" s="64"/>
      <c r="N25" s="7"/>
      <c r="O25" s="177" t="str">
        <f>IF(B27="","",RIGHT(B27,LEN(B27)-48))</f>
        <v/>
      </c>
      <c r="P25" s="177"/>
      <c r="Q25" s="40"/>
    </row>
    <row r="26" spans="2:17" ht="15" customHeight="1" x14ac:dyDescent="0.55000000000000004">
      <c r="B26" s="111" t="s">
        <v>102</v>
      </c>
      <c r="C26" s="38" t="str">
        <f>IFERROR(IF(B27="","",IF(VLOOKUP(B27,dispositions_alpha,1)=B27,"","+")),"+")</f>
        <v/>
      </c>
      <c r="M26" s="64"/>
      <c r="N26" s="7"/>
      <c r="O26" s="177"/>
      <c r="P26" s="177"/>
      <c r="Q26" s="40"/>
    </row>
    <row r="27" spans="2:17" x14ac:dyDescent="0.55000000000000004">
      <c r="B27" s="168"/>
      <c r="C27" s="169"/>
      <c r="D27" s="169"/>
      <c r="E27" s="169"/>
      <c r="F27" s="169"/>
      <c r="G27" s="169"/>
      <c r="H27" s="169"/>
      <c r="I27" s="170"/>
      <c r="M27" s="64"/>
      <c r="N27" s="7"/>
      <c r="O27" s="7"/>
      <c r="P27" s="7"/>
      <c r="Q27" s="40"/>
    </row>
    <row r="28" spans="2:17" x14ac:dyDescent="0.55000000000000004">
      <c r="M28" s="64"/>
      <c r="N28" s="176" t="s">
        <v>99</v>
      </c>
      <c r="O28" s="176"/>
      <c r="P28" s="176"/>
      <c r="Q28" s="40"/>
    </row>
    <row r="29" spans="2:17" ht="15" customHeight="1" x14ac:dyDescent="0.55000000000000004">
      <c r="B29" s="42" t="s">
        <v>28</v>
      </c>
      <c r="C29" s="102"/>
      <c r="D29" s="102"/>
      <c r="E29" s="102"/>
      <c r="F29" s="102"/>
      <c r="G29" s="102"/>
      <c r="H29" s="102"/>
      <c r="I29" s="102"/>
      <c r="N29" s="79"/>
      <c r="O29" s="79"/>
      <c r="P29" s="79"/>
    </row>
    <row r="30" spans="2:17" x14ac:dyDescent="0.55000000000000004">
      <c r="B30" s="179"/>
      <c r="C30" s="180"/>
      <c r="D30" s="180"/>
      <c r="E30" s="180"/>
      <c r="F30" s="180"/>
      <c r="G30" s="180"/>
      <c r="H30" s="180"/>
      <c r="I30" s="181"/>
      <c r="M30" s="130"/>
      <c r="N30" s="178" t="str">
        <f>IF(AND(MAX(D67:D70)&gt;D76,SUM(K11:K14)=4),"&lt;- If this is a second set of values for the case, and both sets have an unacceptable deviation from the mean, enter the lowest value in the cell to the left (gm/dL).","")</f>
        <v/>
      </c>
      <c r="O30" s="178"/>
      <c r="P30" s="178"/>
    </row>
    <row r="31" spans="2:17" ht="15" customHeight="1" x14ac:dyDescent="0.55000000000000004">
      <c r="B31" s="182"/>
      <c r="C31" s="183"/>
      <c r="D31" s="183"/>
      <c r="E31" s="183"/>
      <c r="F31" s="183"/>
      <c r="G31" s="183"/>
      <c r="H31" s="183"/>
      <c r="I31" s="184"/>
      <c r="N31" s="178"/>
      <c r="O31" s="178"/>
      <c r="P31" s="178"/>
    </row>
    <row r="32" spans="2:17" x14ac:dyDescent="0.55000000000000004">
      <c r="B32" s="182"/>
      <c r="C32" s="183"/>
      <c r="D32" s="183"/>
      <c r="E32" s="183"/>
      <c r="F32" s="183"/>
      <c r="G32" s="183"/>
      <c r="H32" s="183"/>
      <c r="I32" s="184"/>
      <c r="M32" s="5"/>
    </row>
    <row r="33" spans="2:9" x14ac:dyDescent="0.55000000000000004">
      <c r="B33" s="182"/>
      <c r="C33" s="183"/>
      <c r="D33" s="183"/>
      <c r="E33" s="183"/>
      <c r="F33" s="183"/>
      <c r="G33" s="183"/>
      <c r="H33" s="183"/>
      <c r="I33" s="184"/>
    </row>
    <row r="34" spans="2:9" x14ac:dyDescent="0.55000000000000004">
      <c r="B34" s="182"/>
      <c r="C34" s="183"/>
      <c r="D34" s="183"/>
      <c r="E34" s="183"/>
      <c r="F34" s="183"/>
      <c r="G34" s="183"/>
      <c r="H34" s="183"/>
      <c r="I34" s="184"/>
    </row>
    <row r="35" spans="2:9" x14ac:dyDescent="0.55000000000000004">
      <c r="B35" s="182"/>
      <c r="C35" s="183"/>
      <c r="D35" s="183"/>
      <c r="E35" s="183"/>
      <c r="F35" s="183"/>
      <c r="G35" s="183"/>
      <c r="H35" s="183"/>
      <c r="I35" s="184"/>
    </row>
    <row r="36" spans="2:9" x14ac:dyDescent="0.55000000000000004">
      <c r="B36" s="182"/>
      <c r="C36" s="183"/>
      <c r="D36" s="183"/>
      <c r="E36" s="183"/>
      <c r="F36" s="183"/>
      <c r="G36" s="183"/>
      <c r="H36" s="183"/>
      <c r="I36" s="184"/>
    </row>
    <row r="37" spans="2:9" x14ac:dyDescent="0.55000000000000004">
      <c r="B37" s="182"/>
      <c r="C37" s="183"/>
      <c r="D37" s="183"/>
      <c r="E37" s="183"/>
      <c r="F37" s="183"/>
      <c r="G37" s="183"/>
      <c r="H37" s="183"/>
      <c r="I37" s="184"/>
    </row>
    <row r="38" spans="2:9" x14ac:dyDescent="0.55000000000000004">
      <c r="B38" s="185"/>
      <c r="C38" s="186"/>
      <c r="D38" s="186"/>
      <c r="E38" s="186"/>
      <c r="F38" s="186"/>
      <c r="G38" s="186"/>
      <c r="H38" s="186"/>
      <c r="I38" s="187"/>
    </row>
    <row r="40" spans="2:9" x14ac:dyDescent="0.55000000000000004">
      <c r="B40" s="7" t="s">
        <v>103</v>
      </c>
    </row>
    <row r="41" spans="2:9" ht="15" customHeight="1" x14ac:dyDescent="0.55000000000000004">
      <c r="B41" s="159" t="str">
        <f>CONCATENATE(IF(B90="","",B90&amp;CHAR(10)&amp;CHAR(10)),IF(B23="","","- "&amp;B23&amp;CHAR(10)&amp;CHAR(10)))</f>
        <v/>
      </c>
      <c r="C41" s="160"/>
      <c r="D41" s="160"/>
      <c r="E41" s="160"/>
      <c r="F41" s="160"/>
      <c r="G41" s="160"/>
      <c r="H41" s="160"/>
      <c r="I41" s="161"/>
    </row>
    <row r="42" spans="2:9" x14ac:dyDescent="0.55000000000000004">
      <c r="B42" s="162"/>
      <c r="C42" s="163"/>
      <c r="D42" s="163"/>
      <c r="E42" s="163"/>
      <c r="F42" s="163"/>
      <c r="G42" s="163"/>
      <c r="H42" s="163"/>
      <c r="I42" s="164"/>
    </row>
    <row r="43" spans="2:9" x14ac:dyDescent="0.55000000000000004">
      <c r="B43" s="162"/>
      <c r="C43" s="163"/>
      <c r="D43" s="163"/>
      <c r="E43" s="163"/>
      <c r="F43" s="163"/>
      <c r="G43" s="163"/>
      <c r="H43" s="163"/>
      <c r="I43" s="164"/>
    </row>
    <row r="44" spans="2:9" x14ac:dyDescent="0.55000000000000004">
      <c r="B44" s="162"/>
      <c r="C44" s="163"/>
      <c r="D44" s="163"/>
      <c r="E44" s="163"/>
      <c r="F44" s="163"/>
      <c r="G44" s="163"/>
      <c r="H44" s="163"/>
      <c r="I44" s="164"/>
    </row>
    <row r="45" spans="2:9" x14ac:dyDescent="0.55000000000000004">
      <c r="B45" s="162"/>
      <c r="C45" s="163"/>
      <c r="D45" s="163"/>
      <c r="E45" s="163"/>
      <c r="F45" s="163"/>
      <c r="G45" s="163"/>
      <c r="H45" s="163"/>
      <c r="I45" s="164"/>
    </row>
    <row r="46" spans="2:9" x14ac:dyDescent="0.55000000000000004">
      <c r="B46" s="162"/>
      <c r="C46" s="163"/>
      <c r="D46" s="163"/>
      <c r="E46" s="163"/>
      <c r="F46" s="163"/>
      <c r="G46" s="163"/>
      <c r="H46" s="163"/>
      <c r="I46" s="164"/>
    </row>
    <row r="47" spans="2:9" x14ac:dyDescent="0.55000000000000004">
      <c r="B47" s="162"/>
      <c r="C47" s="163"/>
      <c r="D47" s="163"/>
      <c r="E47" s="163"/>
      <c r="F47" s="163"/>
      <c r="G47" s="163"/>
      <c r="H47" s="163"/>
      <c r="I47" s="164"/>
    </row>
    <row r="48" spans="2:9" x14ac:dyDescent="0.55000000000000004">
      <c r="B48" s="162"/>
      <c r="C48" s="163"/>
      <c r="D48" s="163"/>
      <c r="E48" s="163"/>
      <c r="F48" s="163"/>
      <c r="G48" s="163"/>
      <c r="H48" s="163"/>
      <c r="I48" s="164"/>
    </row>
    <row r="49" spans="2:12" x14ac:dyDescent="0.55000000000000004">
      <c r="B49" s="162"/>
      <c r="C49" s="163"/>
      <c r="D49" s="163"/>
      <c r="E49" s="163"/>
      <c r="F49" s="163"/>
      <c r="G49" s="163"/>
      <c r="H49" s="163"/>
      <c r="I49" s="164"/>
    </row>
    <row r="50" spans="2:12" x14ac:dyDescent="0.55000000000000004">
      <c r="B50" s="162"/>
      <c r="C50" s="163"/>
      <c r="D50" s="163"/>
      <c r="E50" s="163"/>
      <c r="F50" s="163"/>
      <c r="G50" s="163"/>
      <c r="H50" s="163"/>
      <c r="I50" s="164"/>
    </row>
    <row r="51" spans="2:12" x14ac:dyDescent="0.55000000000000004">
      <c r="B51" s="162"/>
      <c r="C51" s="163"/>
      <c r="D51" s="163"/>
      <c r="E51" s="163"/>
      <c r="F51" s="163"/>
      <c r="G51" s="163"/>
      <c r="H51" s="163"/>
      <c r="I51" s="164"/>
    </row>
    <row r="52" spans="2:12" x14ac:dyDescent="0.55000000000000004">
      <c r="B52" s="162"/>
      <c r="C52" s="163"/>
      <c r="D52" s="163"/>
      <c r="E52" s="163"/>
      <c r="F52" s="163"/>
      <c r="G52" s="163"/>
      <c r="H52" s="163"/>
      <c r="I52" s="164"/>
    </row>
    <row r="53" spans="2:12" x14ac:dyDescent="0.55000000000000004">
      <c r="B53" s="162"/>
      <c r="C53" s="163"/>
      <c r="D53" s="163"/>
      <c r="E53" s="163"/>
      <c r="F53" s="163"/>
      <c r="G53" s="163"/>
      <c r="H53" s="163"/>
      <c r="I53" s="164"/>
    </row>
    <row r="54" spans="2:12" x14ac:dyDescent="0.55000000000000004">
      <c r="B54" s="162"/>
      <c r="C54" s="163"/>
      <c r="D54" s="163"/>
      <c r="E54" s="163"/>
      <c r="F54" s="163"/>
      <c r="G54" s="163"/>
      <c r="H54" s="163"/>
      <c r="I54" s="164"/>
    </row>
    <row r="55" spans="2:12" x14ac:dyDescent="0.55000000000000004">
      <c r="B55" s="165"/>
      <c r="C55" s="166"/>
      <c r="D55" s="166"/>
      <c r="E55" s="166"/>
      <c r="F55" s="166"/>
      <c r="G55" s="166"/>
      <c r="H55" s="166"/>
      <c r="I55" s="167"/>
    </row>
    <row r="56" spans="2:12" x14ac:dyDescent="0.55000000000000004">
      <c r="B56" s="103"/>
      <c r="C56" s="103"/>
      <c r="D56" s="103"/>
      <c r="E56" s="103"/>
      <c r="F56" s="103"/>
      <c r="G56" s="103"/>
      <c r="H56" s="103"/>
      <c r="I56" s="103"/>
    </row>
    <row r="57" spans="2:12" x14ac:dyDescent="0.55000000000000004">
      <c r="B57" s="104" t="s">
        <v>112</v>
      </c>
      <c r="C57" s="103"/>
      <c r="D57" s="103"/>
      <c r="E57" s="103"/>
      <c r="F57" s="103"/>
      <c r="G57" s="103"/>
      <c r="H57" s="103"/>
      <c r="I57" s="103"/>
    </row>
    <row r="59" spans="2:12" x14ac:dyDescent="0.55000000000000004">
      <c r="B59" s="42" t="str">
        <f>'1'!B59</f>
        <v>Form template approved by Toxicology Technical Leader Wayne Lewallen on 11/14/2019.</v>
      </c>
    </row>
    <row r="60" spans="2:12" x14ac:dyDescent="0.55000000000000004">
      <c r="B60" s="42"/>
    </row>
    <row r="61" spans="2:12" x14ac:dyDescent="0.55000000000000004">
      <c r="B61" s="42"/>
      <c r="L61" s="119"/>
    </row>
    <row r="62" spans="2:12" x14ac:dyDescent="0.55000000000000004">
      <c r="B62" s="42"/>
      <c r="I62" s="8"/>
      <c r="L62" s="119" t="s">
        <v>118</v>
      </c>
    </row>
    <row r="63" spans="2:12" x14ac:dyDescent="0.55000000000000004">
      <c r="I63" s="131"/>
    </row>
    <row r="64" spans="2:12" x14ac:dyDescent="0.55000000000000004">
      <c r="I64" s="7"/>
    </row>
    <row r="65" spans="1:7" hidden="1" x14ac:dyDescent="0.55000000000000004">
      <c r="B65" s="44" t="s">
        <v>29</v>
      </c>
    </row>
    <row r="66" spans="1:7" hidden="1" x14ac:dyDescent="0.55000000000000004">
      <c r="B66" s="21" t="s">
        <v>41</v>
      </c>
      <c r="C66" s="46" t="s">
        <v>3</v>
      </c>
      <c r="D66" s="45"/>
    </row>
    <row r="67" spans="1:7" hidden="1" x14ac:dyDescent="0.55000000000000004">
      <c r="B67" s="47">
        <f>C11</f>
        <v>0</v>
      </c>
      <c r="C67" s="9" t="e">
        <f>ABS(C11-D$72)</f>
        <v>#DIV/0!</v>
      </c>
      <c r="D67" s="16" t="str">
        <f>IFERROR(C67/$D$72,"")</f>
        <v/>
      </c>
    </row>
    <row r="68" spans="1:7" hidden="1" x14ac:dyDescent="0.55000000000000004">
      <c r="B68" s="47">
        <f>C12</f>
        <v>0</v>
      </c>
      <c r="C68" s="10" t="e">
        <f>ABS(C12-D$72)</f>
        <v>#DIV/0!</v>
      </c>
      <c r="D68" s="16" t="str">
        <f t="shared" ref="D68:D70" si="0">IFERROR(C68/$D$72,"")</f>
        <v/>
      </c>
    </row>
    <row r="69" spans="1:7" hidden="1" x14ac:dyDescent="0.55000000000000004">
      <c r="B69" s="47">
        <f>C13</f>
        <v>0</v>
      </c>
      <c r="C69" s="10" t="e">
        <f>ABS(C13-D$72)</f>
        <v>#DIV/0!</v>
      </c>
      <c r="D69" s="16" t="str">
        <f t="shared" si="0"/>
        <v/>
      </c>
    </row>
    <row r="70" spans="1:7" hidden="1" x14ac:dyDescent="0.55000000000000004">
      <c r="B70" s="47">
        <f>C14</f>
        <v>0</v>
      </c>
      <c r="C70" s="10" t="e">
        <f>ABS(C14-D$72)</f>
        <v>#DIV/0!</v>
      </c>
      <c r="D70" s="16" t="str">
        <f t="shared" si="0"/>
        <v/>
      </c>
    </row>
    <row r="71" spans="1:7" hidden="1" x14ac:dyDescent="0.55000000000000004">
      <c r="F71" s="38" t="s">
        <v>77</v>
      </c>
    </row>
    <row r="72" spans="1:7" hidden="1" x14ac:dyDescent="0.55000000000000004">
      <c r="C72" s="38" t="s">
        <v>0</v>
      </c>
      <c r="D72" s="6" t="e">
        <f>AVERAGE(C11:C14)</f>
        <v>#DIV/0!</v>
      </c>
      <c r="E72" s="38" t="s">
        <v>10</v>
      </c>
      <c r="F72" s="37" t="e">
        <f>D72/1.18</f>
        <v>#DIV/0!</v>
      </c>
      <c r="G72" s="38" t="s">
        <v>10</v>
      </c>
    </row>
    <row r="73" spans="1:7" hidden="1" x14ac:dyDescent="0.55000000000000004">
      <c r="C73" s="55" t="s">
        <v>4</v>
      </c>
      <c r="D73" s="3" t="e">
        <f>TEXT(INT(D72*100)/100,"0.00")</f>
        <v>#DIV/0!</v>
      </c>
      <c r="E73" s="38" t="s">
        <v>10</v>
      </c>
      <c r="F73" s="3" t="e">
        <f>TEXT(INT(F72*100)/100,"0.00")</f>
        <v>#DIV/0!</v>
      </c>
      <c r="G73" s="38" t="s">
        <v>10</v>
      </c>
    </row>
    <row r="74" spans="1:7" hidden="1" x14ac:dyDescent="0.55000000000000004">
      <c r="C74" s="8" t="s">
        <v>1</v>
      </c>
      <c r="D74" s="4" t="str">
        <f>IF(MIN(C11:C14)&lt;0.01,"0.00",D73)</f>
        <v>0.00</v>
      </c>
      <c r="E74" s="38" t="s">
        <v>10</v>
      </c>
      <c r="F74" s="4" t="str">
        <f>IF(MIN(C11:C14)&lt;0.01,"0.00",F73)</f>
        <v>0.00</v>
      </c>
      <c r="G74" s="38" t="s">
        <v>10</v>
      </c>
    </row>
    <row r="75" spans="1:7" hidden="1" x14ac:dyDescent="0.55000000000000004"/>
    <row r="76" spans="1:7" hidden="1" x14ac:dyDescent="0.55000000000000004">
      <c r="C76" s="174" t="s">
        <v>2</v>
      </c>
      <c r="D76" s="56">
        <f>VLOOKUP(C9,Ranges!G9:H12,2)</f>
        <v>0.04</v>
      </c>
    </row>
    <row r="77" spans="1:7" hidden="1" x14ac:dyDescent="0.55000000000000004">
      <c r="B77" s="58"/>
      <c r="C77" s="175"/>
      <c r="D77" s="57" t="e">
        <f>D76*D72</f>
        <v>#DIV/0!</v>
      </c>
      <c r="F77" s="1"/>
    </row>
    <row r="78" spans="1:7" hidden="1" x14ac:dyDescent="0.55000000000000004">
      <c r="B78" s="58"/>
      <c r="C78" s="65"/>
      <c r="D78" s="66"/>
      <c r="F78" s="1"/>
    </row>
    <row r="79" spans="1:7" hidden="1" x14ac:dyDescent="0.55000000000000004">
      <c r="B79" s="11" t="s">
        <v>76</v>
      </c>
      <c r="C79" s="11"/>
    </row>
    <row r="80" spans="1:7" hidden="1" x14ac:dyDescent="0.55000000000000004">
      <c r="A80" s="64"/>
      <c r="B80" s="38" t="s">
        <v>78</v>
      </c>
      <c r="C80" s="63" t="str">
        <f>IF(OR(SUM(J11:J14)&gt;0,MAX(D67:D70)&gt;D76,C8="serum"),"",IF(D74="0.00","",CONCATENATE("The measured ",C8," acetone concentration is ",TEXT(TRUNC(D72,3),"0.000")," +/- ",IF(INT(D72*D76*10000)&lt;5,"0.001",TEXT(D72*D76,"0.000"))," grams per 100 milliliters, at a coverage probability of 99.7%.  ",CHAR(10),CHAR(10))))</f>
        <v/>
      </c>
    </row>
    <row r="81" spans="1:9" hidden="1" x14ac:dyDescent="0.55000000000000004">
      <c r="A81" s="64"/>
      <c r="B81" s="38" t="s">
        <v>79</v>
      </c>
      <c r="C81" s="63" t="str">
        <f>CONCATENATE("The ",C8," alcohol concentration is 0.00 grams of alcohol per 100 milliliters, as defined by NCGS 20-4.01 (1b).  ",IF(AND(B20="",E20="",C9&lt;&gt;"acetone"),C86,CHAR(10)&amp;CHAR(10)))</f>
        <v>The blood alcohol concentration is 0.00 grams of alcohol per 100 milliliters, as defined by NCGS 20-4.01 (1b).    (Analysis performed using HS-GC.)</v>
      </c>
    </row>
    <row r="82" spans="1:9" hidden="1" x14ac:dyDescent="0.55000000000000004">
      <c r="A82" s="64"/>
      <c r="B82" s="38" t="s">
        <v>80</v>
      </c>
      <c r="C82" s="63" t="str">
        <f>IFERROR(IF(AND(SUM(J11:J14)=0,MAX(D67:D70)&gt;D76),"",IF(C8="serum",CONCATENATE("The blood ",C9," concentration is ",TEXT(F74,"0.00")," grams of alcohol per 100 milliliters, as defined by NCGS 20-4.01 (1b).  The reported blood alcohol concentration is a calculated value resulting from a converted serum alcohol concentration.  The measured serum ",C9," concentration is ",TEXT(TRUNC(D72,3),"0.000")," +/- ",IF(INT(D72*D76*10000)&lt;5,"0.001",TEXT(D72*D76,"0.000"))," grams of alcohol per 100 milliliters, at a coverage probability of 99.7%.",IF(AND(B20="",E20=""),C86,CHAR(10)&amp;CHAR(10))),"")),"")</f>
        <v/>
      </c>
    </row>
    <row r="83" spans="1:9" hidden="1" x14ac:dyDescent="0.55000000000000004">
      <c r="A83" s="64"/>
      <c r="B83" s="38" t="s">
        <v>81</v>
      </c>
      <c r="C83" s="63" t="str">
        <f>IFERROR(IF(AND(SUM(J11:J14)=0,MAX(D67:D70)&gt;D76,SUM(K11:K14)=4,M30&lt;&gt;""),CONCATENATE("The ",C8," ",C9," concentration is ",TEXT(INT(M30*100)/100,"0.00")," grams of alcohol per 100 milliliters, as defined by NCGS 20-4.01 (1b)."),IF(AND(SUM(J11:J14)=0,MAX(D67:D70)&gt;D76),"",CONCATENATE("The ",C8," ",C9," concentration is ",TEXT(D74,"0.00")," grams of alcohol per 100 milliliters, as defined by NCGS 20-4.01 (1b).","  The measured ",C8," ",C9," concentration is ",TEXT(TRUNC(D72,3),"0.000")," +/- ",IF(INT(D72*D76*10000)&lt;5,"0.001",TEXT(D72*D76,"0.000"))," grams of alcohol per 100 milliliters, at a coverage probability of 99.7%.  ",IF(AND(B20="",E20=""),C86,CHAR(10)&amp;CHAR(10))))),"")</f>
        <v/>
      </c>
    </row>
    <row r="84" spans="1:9" hidden="1" x14ac:dyDescent="0.55000000000000004">
      <c r="A84" s="64"/>
      <c r="B84" s="38" t="s">
        <v>83</v>
      </c>
      <c r="C84" s="63" t="str">
        <f>CONCATENATE("Analysis confirmed the presence of the following substance: ",B20,".  ",CHAR(10),CHAR(10))</f>
        <v xml:space="preserve">Analysis confirmed the presence of the following substance: .  
</v>
      </c>
    </row>
    <row r="85" spans="1:9" hidden="1" x14ac:dyDescent="0.55000000000000004">
      <c r="A85" s="64"/>
      <c r="B85" s="67" t="s">
        <v>84</v>
      </c>
      <c r="C85" s="54" t="str">
        <f>CONCATENATE("Analysis did not confirm the presence of the following: ",E20,".  ",CHAR(10),CHAR(10))</f>
        <v xml:space="preserve">Analysis did not confirm the presence of the following: .  
</v>
      </c>
    </row>
    <row r="86" spans="1:9" hidden="1" x14ac:dyDescent="0.55000000000000004">
      <c r="A86" s="64"/>
      <c r="B86" s="78" t="s">
        <v>90</v>
      </c>
      <c r="C86" s="101" t="s">
        <v>111</v>
      </c>
    </row>
    <row r="87" spans="1:9" hidden="1" x14ac:dyDescent="0.55000000000000004"/>
    <row r="88" spans="1:9" hidden="1" x14ac:dyDescent="0.55000000000000004"/>
    <row r="89" spans="1:9" hidden="1" x14ac:dyDescent="0.55000000000000004">
      <c r="B89" s="38" t="s">
        <v>100</v>
      </c>
      <c r="E89" s="90"/>
    </row>
    <row r="90" spans="1:9" hidden="1" x14ac:dyDescent="0.55000000000000004">
      <c r="B90" s="159" t="str">
        <f>CONCATENATE(IF(AND(C8&lt;&gt;"serum",C9="acetone"),"- "&amp;C80,""),IF(OR(C17="x",AND(C9&lt;&gt;"acetone",SUM(J11:J14)&gt;0)),"- "&amp;C81,""),IF(AND(SUM(K11:K14)&gt;1,C8&lt;&gt;"serum",C9&lt;&gt;"acetone",C17&lt;&gt;"x",SUM(J11:J14)=0),"- "&amp;C83,""),IF(AND(C8="serum",C17&lt;&gt;"x",SUM(J11:J14)=0),"- "&amp;C82,""),IF(B20&lt;&gt;"","- "&amp;C84,""),IF(E20&lt;&gt;"","- "&amp;C85,""),IF(OR(B20&lt;&gt;"",E20&lt;&gt;"",AND(C9="acetone",C8&lt;&gt;"serum")),C86,""))</f>
        <v/>
      </c>
      <c r="C90" s="160"/>
      <c r="D90" s="160"/>
      <c r="E90" s="160"/>
      <c r="F90" s="160"/>
      <c r="G90" s="160"/>
      <c r="H90" s="160"/>
      <c r="I90" s="161"/>
    </row>
    <row r="91" spans="1:9" hidden="1" x14ac:dyDescent="0.55000000000000004">
      <c r="B91" s="162"/>
      <c r="C91" s="163"/>
      <c r="D91" s="163"/>
      <c r="E91" s="163"/>
      <c r="F91" s="163"/>
      <c r="G91" s="163"/>
      <c r="H91" s="163"/>
      <c r="I91" s="164"/>
    </row>
    <row r="92" spans="1:9" hidden="1" x14ac:dyDescent="0.55000000000000004">
      <c r="B92" s="162"/>
      <c r="C92" s="163"/>
      <c r="D92" s="163"/>
      <c r="E92" s="163"/>
      <c r="F92" s="163"/>
      <c r="G92" s="163"/>
      <c r="H92" s="163"/>
      <c r="I92" s="164"/>
    </row>
    <row r="93" spans="1:9" hidden="1" x14ac:dyDescent="0.55000000000000004">
      <c r="B93" s="162"/>
      <c r="C93" s="163"/>
      <c r="D93" s="163"/>
      <c r="E93" s="163"/>
      <c r="F93" s="163"/>
      <c r="G93" s="163"/>
      <c r="H93" s="163"/>
      <c r="I93" s="164"/>
    </row>
    <row r="94" spans="1:9" hidden="1" x14ac:dyDescent="0.55000000000000004">
      <c r="B94" s="162"/>
      <c r="C94" s="163"/>
      <c r="D94" s="163"/>
      <c r="E94" s="163"/>
      <c r="F94" s="163"/>
      <c r="G94" s="163"/>
      <c r="H94" s="163"/>
      <c r="I94" s="164"/>
    </row>
    <row r="95" spans="1:9" hidden="1" x14ac:dyDescent="0.55000000000000004">
      <c r="B95" s="162"/>
      <c r="C95" s="163"/>
      <c r="D95" s="163"/>
      <c r="E95" s="163"/>
      <c r="F95" s="163"/>
      <c r="G95" s="163"/>
      <c r="H95" s="163"/>
      <c r="I95" s="164"/>
    </row>
    <row r="96" spans="1:9" hidden="1" x14ac:dyDescent="0.55000000000000004">
      <c r="B96" s="162"/>
      <c r="C96" s="163"/>
      <c r="D96" s="163"/>
      <c r="E96" s="163"/>
      <c r="F96" s="163"/>
      <c r="G96" s="163"/>
      <c r="H96" s="163"/>
      <c r="I96" s="164"/>
    </row>
    <row r="97" spans="2:9" hidden="1" x14ac:dyDescent="0.55000000000000004">
      <c r="B97" s="162"/>
      <c r="C97" s="163"/>
      <c r="D97" s="163"/>
      <c r="E97" s="163"/>
      <c r="F97" s="163"/>
      <c r="G97" s="163"/>
      <c r="H97" s="163"/>
      <c r="I97" s="164"/>
    </row>
    <row r="98" spans="2:9" hidden="1" x14ac:dyDescent="0.55000000000000004">
      <c r="B98" s="162"/>
      <c r="C98" s="163"/>
      <c r="D98" s="163"/>
      <c r="E98" s="163"/>
      <c r="F98" s="163"/>
      <c r="G98" s="163"/>
      <c r="H98" s="163"/>
      <c r="I98" s="164"/>
    </row>
    <row r="99" spans="2:9" hidden="1" x14ac:dyDescent="0.55000000000000004">
      <c r="B99" s="165"/>
      <c r="C99" s="166"/>
      <c r="D99" s="166"/>
      <c r="E99" s="166"/>
      <c r="F99" s="166"/>
      <c r="G99" s="166"/>
      <c r="H99" s="166"/>
      <c r="I99" s="167"/>
    </row>
    <row r="100" spans="2:9" hidden="1" x14ac:dyDescent="0.55000000000000004"/>
  </sheetData>
  <sheetProtection algorithmName="SHA-512" hashValue="cGI0XXo3xU6pNLMrPAtO/uADkADnErKgb4TC2jnVuGZrvzsvGGbSIGqx4gmg8tebu8TO01KemCMT4XhRkWFHsw==" saltValue="aPDUQvFAp2ILi7Kfpi9D7Q==" spinCount="100000" sheet="1" objects="1" scenarios="1"/>
  <mergeCells count="29">
    <mergeCell ref="B1:F1"/>
    <mergeCell ref="E4:F4"/>
    <mergeCell ref="E5:F5"/>
    <mergeCell ref="N7:P7"/>
    <mergeCell ref="F8:F16"/>
    <mergeCell ref="G8:I8"/>
    <mergeCell ref="N8:P8"/>
    <mergeCell ref="G9:I9"/>
    <mergeCell ref="G10:I10"/>
    <mergeCell ref="G11:I11"/>
    <mergeCell ref="B27:I27"/>
    <mergeCell ref="P11:P22"/>
    <mergeCell ref="G12:I12"/>
    <mergeCell ref="G13:I13"/>
    <mergeCell ref="G14:I14"/>
    <mergeCell ref="G15:I15"/>
    <mergeCell ref="G16:I16"/>
    <mergeCell ref="E19:H19"/>
    <mergeCell ref="B20:C20"/>
    <mergeCell ref="E20:H20"/>
    <mergeCell ref="B23:I24"/>
    <mergeCell ref="N23:P23"/>
    <mergeCell ref="O25:P26"/>
    <mergeCell ref="N28:P28"/>
    <mergeCell ref="B30:I38"/>
    <mergeCell ref="B41:I55"/>
    <mergeCell ref="C76:C77"/>
    <mergeCell ref="B90:I99"/>
    <mergeCell ref="N30:P31"/>
  </mergeCells>
  <conditionalFormatting sqref="C67:C70">
    <cfRule type="expression" dxfId="159" priority="8">
      <formula>ABS(C11-$D$72)&gt;$D$77</formula>
    </cfRule>
  </conditionalFormatting>
  <conditionalFormatting sqref="B26">
    <cfRule type="expression" dxfId="158" priority="9">
      <formula>B27=""</formula>
    </cfRule>
  </conditionalFormatting>
  <conditionalFormatting sqref="B4">
    <cfRule type="expression" dxfId="157" priority="7">
      <formula>$B$5=""</formula>
    </cfRule>
  </conditionalFormatting>
  <conditionalFormatting sqref="C4">
    <cfRule type="expression" dxfId="156" priority="6">
      <formula>$C$5=""</formula>
    </cfRule>
  </conditionalFormatting>
  <conditionalFormatting sqref="E4:F4">
    <cfRule type="expression" dxfId="155" priority="5">
      <formula>$E$5=""</formula>
    </cfRule>
  </conditionalFormatting>
  <conditionalFormatting sqref="H4">
    <cfRule type="expression" dxfId="154" priority="4">
      <formula>$H$5=""</formula>
    </cfRule>
  </conditionalFormatting>
  <conditionalFormatting sqref="C8">
    <cfRule type="expression" dxfId="153" priority="3">
      <formula>$C$8&lt;&gt;"blood"</formula>
    </cfRule>
  </conditionalFormatting>
  <conditionalFormatting sqref="C9">
    <cfRule type="expression" dxfId="152" priority="2">
      <formula>$C$9&lt;&gt;"ethanol"</formula>
    </cfRule>
  </conditionalFormatting>
  <conditionalFormatting sqref="M30">
    <cfRule type="expression" dxfId="151" priority="1">
      <formula>N30&lt;&gt;""</formula>
    </cfRule>
  </conditionalFormatting>
  <conditionalFormatting sqref="G9:G12">
    <cfRule type="expression" dxfId="150" priority="181">
      <formula>AND(SUM(J$11:J$14)=0,D67&gt;$D$76)</formula>
    </cfRule>
  </conditionalFormatting>
  <dataValidations count="8">
    <dataValidation type="list" allowBlank="1" showInputMessage="1" showErrorMessage="1" sqref="C17" xr:uid="{00000000-0002-0000-3200-000000000000}">
      <formula1>applies</formula1>
    </dataValidation>
    <dataValidation type="list" errorStyle="warning" allowBlank="1" showInputMessage="1" showErrorMessage="1" errorTitle="custom entry" error="You have entered a selection not in the drop-down list.  " sqref="B20:C20" xr:uid="{00000000-0002-0000-3200-000001000000}">
      <formula1>othervolid</formula1>
    </dataValidation>
    <dataValidation type="list" errorStyle="warning" allowBlank="1" showInputMessage="1" showErrorMessage="1" errorTitle="Custom Entry" error="You have entered a name not in the drop-down list." sqref="H5" xr:uid="{00000000-0002-0000-3200-000002000000}">
      <formula1>analyst_list</formula1>
    </dataValidation>
    <dataValidation type="list" allowBlank="1" showInputMessage="1" showErrorMessage="1" sqref="C8" xr:uid="{00000000-0002-0000-3200-000003000000}">
      <formula1>matrix_list</formula1>
    </dataValidation>
    <dataValidation type="list" errorStyle="warning" allowBlank="1" showErrorMessage="1" errorTitle="Custom entry" error="You have customized this field." sqref="B23:I24" xr:uid="{00000000-0002-0000-3200-000004000000}">
      <formula1>statements</formula1>
    </dataValidation>
    <dataValidation type="list" errorStyle="warning" allowBlank="1" showInputMessage="1" showErrorMessage="1" errorTitle="Custom Entry" error="You have entered a selection not in the drop-down list.  " sqref="E20" xr:uid="{00000000-0002-0000-3200-000005000000}">
      <formula1>othervolid</formula1>
    </dataValidation>
    <dataValidation type="textLength" errorStyle="warning" operator="equal" allowBlank="1" showInputMessage="1" showErrorMessage="1" errorTitle="Case Number Length Error?" error="The length of the case number should be 10 characters." sqref="B5" xr:uid="{00000000-0002-0000-3200-000006000000}">
      <formula1>10</formula1>
    </dataValidation>
    <dataValidation type="list" errorStyle="warning" allowBlank="1" showErrorMessage="1" errorTitle="Custom entry" error="You have customized this field." sqref="B27:I27" xr:uid="{00000000-0002-0000-3200-000007000000}">
      <formula1>dispositions</formula1>
    </dataValidation>
  </dataValidations>
  <pageMargins left="0.7" right="0.7" top="0.75" bottom="0.75" header="0.3" footer="0.3"/>
  <pageSetup scale="68" orientation="portrait" horizontalDpi="300" verticalDpi="300" r:id="rId1"/>
  <ignoredErrors>
    <ignoredError sqref="H5 E5 B5:C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2226" r:id="rId4" name="Button 2">
              <controlPr defaultSize="0" print="0" autoFill="0" autoPict="0" macro="[0]!ThisWorkbook.GeneratePDF">
                <anchor moveWithCells="1">
                  <from>
                    <xdr:col>8</xdr:col>
                    <xdr:colOff>1123950</xdr:colOff>
                    <xdr:row>3</xdr:row>
                    <xdr:rowOff>11430</xdr:rowOff>
                  </from>
                  <to>
                    <xdr:col>11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3200-000008000000}">
          <x14:formula1>
            <xm:f>Ranges!$G$9:$G$12</xm:f>
          </x14:formula1>
          <xm:sqref>C9</xm:sqref>
        </x14:dataValidation>
        <x14:dataValidation type="date" errorStyle="information" operator="lessThan" allowBlank="1" showErrorMessage="1" errorTitle="Uncertainty Update Due" error="The uncertainty values used in this form are due to be updated.  Please ensure you are using the most recent form." xr:uid="{00000000-0002-0000-3200-000009000000}">
          <x14:formula1>
            <xm:f>Ranges!G14+Ranges!G16</xm:f>
          </x14:formula1>
          <xm:sqref>E5</xm:sqref>
        </x14:dataValidation>
      </x14:dataValidation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53">
    <pageSetUpPr fitToPage="1"/>
  </sheetPr>
  <dimension ref="A1:Q100"/>
  <sheetViews>
    <sheetView showGridLines="0" zoomScaleNormal="100" workbookViewId="0">
      <selection activeCell="C11" sqref="C11"/>
    </sheetView>
  </sheetViews>
  <sheetFormatPr defaultColWidth="9.15625" defaultRowHeight="14.4" x14ac:dyDescent="0.55000000000000004"/>
  <cols>
    <col min="1" max="1" width="1.83984375" style="38" customWidth="1"/>
    <col min="2" max="2" width="20.83984375" style="38" customWidth="1"/>
    <col min="3" max="3" width="12" style="38" bestFit="1" customWidth="1"/>
    <col min="4" max="4" width="11" style="38" customWidth="1"/>
    <col min="5" max="5" width="9.578125" style="38" customWidth="1"/>
    <col min="6" max="6" width="7.15625" style="38" customWidth="1"/>
    <col min="7" max="7" width="7.68359375" style="38" customWidth="1"/>
    <col min="8" max="8" width="25.68359375" style="38" customWidth="1"/>
    <col min="9" max="9" width="38.578125" style="38" customWidth="1"/>
    <col min="10" max="10" width="15.83984375" style="38" hidden="1" customWidth="1"/>
    <col min="11" max="11" width="22.41796875" style="38" hidden="1" customWidth="1"/>
    <col min="12" max="12" width="5" style="38" customWidth="1"/>
    <col min="13" max="13" width="7.41796875" style="38" customWidth="1"/>
    <col min="14" max="14" width="2.26171875" style="38" customWidth="1"/>
    <col min="15" max="15" width="2" style="38" customWidth="1"/>
    <col min="16" max="16" width="88.15625" style="38" customWidth="1"/>
    <col min="17" max="16384" width="9.15625" style="38"/>
  </cols>
  <sheetData>
    <row r="1" spans="2:17" ht="15" customHeight="1" x14ac:dyDescent="0.55000000000000004">
      <c r="B1" s="132" t="str">
        <f>'1'!B1</f>
        <v>Body Fluid Alcohol Concentration and Volatiles Reporting Form</v>
      </c>
      <c r="C1" s="133"/>
      <c r="D1" s="133"/>
      <c r="E1" s="133"/>
      <c r="F1" s="133"/>
      <c r="G1" s="79"/>
      <c r="H1" s="79"/>
      <c r="I1" s="93" t="str">
        <f>'1'!I1</f>
        <v>Version 2</v>
      </c>
      <c r="J1" s="44" t="s">
        <v>40</v>
      </c>
      <c r="K1" s="44" t="s">
        <v>40</v>
      </c>
      <c r="L1" s="44"/>
    </row>
    <row r="2" spans="2:17" ht="15" customHeight="1" x14ac:dyDescent="0.55000000000000004">
      <c r="B2" s="80" t="str">
        <f>'1'!B2</f>
        <v>NCSCL - Toxicology Section</v>
      </c>
      <c r="C2" s="11"/>
      <c r="D2" s="11"/>
      <c r="E2" s="11"/>
      <c r="F2" s="11"/>
      <c r="G2" s="11"/>
      <c r="H2" s="11"/>
      <c r="I2" s="94" t="str">
        <f>'1'!I2</f>
        <v>Effective Date: 11/14/2019</v>
      </c>
      <c r="J2" s="44"/>
      <c r="K2" s="44"/>
      <c r="L2" s="44"/>
      <c r="N2" s="100"/>
    </row>
    <row r="3" spans="2:17" ht="15" customHeight="1" x14ac:dyDescent="0.55000000000000004">
      <c r="D3" s="41"/>
      <c r="O3" s="95" t="s">
        <v>88</v>
      </c>
    </row>
    <row r="4" spans="2:17" ht="15" customHeight="1" x14ac:dyDescent="0.55000000000000004">
      <c r="B4" s="124" t="s">
        <v>37</v>
      </c>
      <c r="C4" s="124" t="s">
        <v>38</v>
      </c>
      <c r="E4" s="138" t="s">
        <v>94</v>
      </c>
      <c r="F4" s="138"/>
      <c r="H4" s="118" t="s">
        <v>44</v>
      </c>
      <c r="J4" s="92"/>
      <c r="O4" s="95"/>
      <c r="P4" s="110" t="s">
        <v>113</v>
      </c>
    </row>
    <row r="5" spans="2:17" ht="15" customHeight="1" x14ac:dyDescent="0.55000000000000004">
      <c r="B5" s="120" t="str">
        <f>IF('Sample list'!B56="","",'Sample list'!B56)</f>
        <v/>
      </c>
      <c r="C5" s="120" t="str">
        <f>IF('Sample list'!C56="","",'Sample list'!C56)</f>
        <v/>
      </c>
      <c r="E5" s="136" t="str">
        <f>IF('1'!E5="","",'1'!E5)</f>
        <v/>
      </c>
      <c r="F5" s="137"/>
      <c r="H5" s="83" t="str">
        <f>IF('1'!H5="","",'1'!H5)</f>
        <v/>
      </c>
      <c r="O5" s="38" t="s">
        <v>88</v>
      </c>
      <c r="P5" s="37" t="str">
        <f>B41</f>
        <v/>
      </c>
    </row>
    <row r="6" spans="2:17" ht="15" customHeight="1" x14ac:dyDescent="0.55000000000000004"/>
    <row r="7" spans="2:17" ht="15" customHeight="1" thickBot="1" x14ac:dyDescent="0.6">
      <c r="N7" s="135" t="s">
        <v>96</v>
      </c>
      <c r="O7" s="135"/>
      <c r="P7" s="135"/>
    </row>
    <row r="8" spans="2:17" ht="15" customHeight="1" x14ac:dyDescent="0.55000000000000004">
      <c r="B8" s="71" t="s">
        <v>92</v>
      </c>
      <c r="C8" s="81" t="s">
        <v>71</v>
      </c>
      <c r="F8" s="141" t="s">
        <v>86</v>
      </c>
      <c r="G8" s="139" t="str">
        <f>CONCATENATE("The measured ",C9," values are:")</f>
        <v>The measured ethanol values are:</v>
      </c>
      <c r="H8" s="140"/>
      <c r="I8" s="140"/>
      <c r="M8" s="64"/>
      <c r="N8" s="134" t="s">
        <v>97</v>
      </c>
      <c r="O8" s="134"/>
      <c r="P8" s="134"/>
      <c r="Q8" s="40"/>
    </row>
    <row r="9" spans="2:17" ht="15" customHeight="1" x14ac:dyDescent="0.55000000000000004">
      <c r="B9" s="72" t="s">
        <v>93</v>
      </c>
      <c r="C9" s="82" t="s">
        <v>5</v>
      </c>
      <c r="F9" s="141"/>
      <c r="G9" s="142" t="str">
        <f>IF(C11="","",IF(C11=0,"0.0000  g/dl",CONCATENATE(TEXT(C11,"0.0000"),"  g/dl",IF(AND(SUM(J$11:J$14)=0,D67&gt;$D$76),CONCATENATE("  (&gt;",$D$76*100,"% deviation from the average)"),""),IF(C11*10000-INT(C11*10000)&gt;0.0001,"    (THIS VALUE CONTAINS MORE DECIMAL PLACES THAN DISPLAYED)",""))))</f>
        <v/>
      </c>
      <c r="H9" s="143"/>
      <c r="I9" s="143"/>
      <c r="M9" s="64"/>
      <c r="N9" s="105"/>
      <c r="O9" s="89"/>
      <c r="P9" s="106"/>
      <c r="Q9" s="40"/>
    </row>
    <row r="10" spans="2:17" ht="15" customHeight="1" x14ac:dyDescent="0.55000000000000004">
      <c r="B10" s="72"/>
      <c r="C10" s="73"/>
      <c r="D10" s="69"/>
      <c r="F10" s="141"/>
      <c r="G10" s="142" t="str">
        <f>IF(C12="","",IF(C12=0,"0.0000  g/dl",CONCATENATE(TEXT(C12,"0.0000"),"  g/dl",IF(AND(SUM(J$11:J$14)=0,D68&gt;$D$76),CONCATENATE("  (&gt;",$D$76*100,"% deviation from the average)"),""),IF(C12*10000-INT(C12*10000)&gt;0.0001,"    (THIS VALUE CONTAINS MORE DECIMAL PLACES THAN DISPLAYED)",""))))</f>
        <v/>
      </c>
      <c r="H10" s="143"/>
      <c r="I10" s="143"/>
      <c r="J10" s="38" t="s">
        <v>39</v>
      </c>
      <c r="K10" s="43" t="s">
        <v>75</v>
      </c>
      <c r="L10" s="43"/>
      <c r="M10" s="64"/>
      <c r="N10" s="7"/>
      <c r="O10" s="89" t="str">
        <f>"Item "&amp;C5&amp;":"</f>
        <v>Item :</v>
      </c>
      <c r="P10" s="89"/>
      <c r="Q10" s="40"/>
    </row>
    <row r="11" spans="2:17" ht="15" customHeight="1" x14ac:dyDescent="0.55000000000000004">
      <c r="B11" s="74" t="s">
        <v>74</v>
      </c>
      <c r="C11" s="84"/>
      <c r="D11" s="2" t="str">
        <f>IF(LEN(C11)&gt;6,"re-enter",IF(C11&gt;0.5,"HI cal",""))</f>
        <v/>
      </c>
      <c r="F11" s="141"/>
      <c r="G11" s="142" t="str">
        <f>IF(C13="","",IF(C13=0,"0.0000  g/dl",CONCATENATE(TEXT(C13,"0.0000"),"  g/dl",IF(AND(SUM(J$11:J$14)=0,D69&gt;$D$76),CONCATENATE("  (&gt;",$D$76*100,"% deviation from the average)"),""),IF(C13*10000-INT(C13*10000)&gt;0.0001,"    (THIS VALUE CONTAINS MORE DECIMAL PLACES THAN DISPLAYED)",""))))</f>
        <v/>
      </c>
      <c r="H11" s="143"/>
      <c r="I11" s="143"/>
      <c r="J11" s="54">
        <f>IF(C11="",0,IF(C11&lt;0.01,1,0))</f>
        <v>0</v>
      </c>
      <c r="K11" s="43">
        <f>IF(C11&lt;&gt;"",1,0)</f>
        <v>0</v>
      </c>
      <c r="L11" s="43"/>
      <c r="M11" s="64"/>
      <c r="N11" s="88"/>
      <c r="O11" s="91"/>
      <c r="P11" s="151" t="str">
        <f>CONCATENATE(IF(B90="","",B90&amp;CHAR(10)&amp;CHAR(10)),IF(B23="","","- "&amp;B23))</f>
        <v/>
      </c>
      <c r="Q11" s="40"/>
    </row>
    <row r="12" spans="2:17" ht="15" customHeight="1" x14ac:dyDescent="0.55000000000000004">
      <c r="B12" s="72"/>
      <c r="C12" s="84"/>
      <c r="D12" s="2" t="str">
        <f>IF(LEN(C12)&gt;6,"re-enter",IF(C12&gt;0.5,"HI cal",""))</f>
        <v/>
      </c>
      <c r="F12" s="141"/>
      <c r="G12" s="142" t="str">
        <f>IF(C14="","",IF(C14=0,"0.0000  g/dl",CONCATENATE(TEXT(C14,"0.0000"),"  g/dl",IF(AND(SUM(J$11:J$14)=0,D70&gt;$D$76),CONCATENATE("  (&gt;",$D$76*100,"% deviation from the average)"),""),IF(C14*10000-INT(C14*10000)&gt;0.0001,"    (THIS VALUE CONTAINS MORE DECIMAL PLACES THAN DISPLAYED)",""))))</f>
        <v/>
      </c>
      <c r="H12" s="143"/>
      <c r="I12" s="143"/>
      <c r="J12" s="54">
        <f>IF(C12="",0,IF(C12&lt;0.01,1,0))</f>
        <v>0</v>
      </c>
      <c r="K12" s="43">
        <f>IF(C12&lt;&gt;"",1,0)</f>
        <v>0</v>
      </c>
      <c r="L12" s="43"/>
      <c r="M12" s="64"/>
      <c r="N12" s="88"/>
      <c r="O12" s="88"/>
      <c r="P12" s="151"/>
      <c r="Q12" s="40"/>
    </row>
    <row r="13" spans="2:17" ht="15" customHeight="1" x14ac:dyDescent="0.55000000000000004">
      <c r="B13" s="72"/>
      <c r="C13" s="84"/>
      <c r="D13" s="2" t="str">
        <f>IF(LEN(C13)&gt;6,"re-enter",IF(C13&gt;0.5,"HI cal",""))</f>
        <v/>
      </c>
      <c r="F13" s="141"/>
      <c r="G13" s="139" t="str">
        <f>IF(MIN(C11:C14)&lt;0.01,"",CONCATENATE("The average of the four values is  ",TEXT(D72,"0.000000")," g/dl."))</f>
        <v/>
      </c>
      <c r="H13" s="140"/>
      <c r="I13" s="140"/>
      <c r="J13" s="54">
        <f>IF(C13="",0,IF(C13&lt;0.01,1,0))</f>
        <v>0</v>
      </c>
      <c r="K13" s="43">
        <f>IF(C13&lt;&gt;"",1,0)</f>
        <v>0</v>
      </c>
      <c r="L13" s="43"/>
      <c r="M13" s="64"/>
      <c r="N13" s="88"/>
      <c r="O13" s="88"/>
      <c r="P13" s="151"/>
      <c r="Q13" s="40"/>
    </row>
    <row r="14" spans="2:17" ht="15" customHeight="1" thickBot="1" x14ac:dyDescent="0.6">
      <c r="B14" s="75"/>
      <c r="C14" s="85"/>
      <c r="D14" s="2" t="str">
        <f>IF(LEN(C14)&gt;6,"re-enter",IF(C14&gt;0.5,"HI cal",""))</f>
        <v/>
      </c>
      <c r="F14" s="141"/>
      <c r="G14" s="144" t="str">
        <f>IF(MIN(C11:C14)&lt;0.01,"",CONCATENATE("The ",D76*100,"% uncertainty is +/- ", TEXT(D77,"0.0000000"), " g/dl, at a 99.73 % level of confidence (k=3)."))</f>
        <v/>
      </c>
      <c r="H14" s="145"/>
      <c r="I14" s="145"/>
      <c r="J14" s="54">
        <f>IF(C14="",0,IF(C14&lt;0.01,1,0))</f>
        <v>0</v>
      </c>
      <c r="K14" s="43">
        <f>IF(C14&lt;&gt;"",1,0)</f>
        <v>0</v>
      </c>
      <c r="L14" s="43"/>
      <c r="M14" s="64"/>
      <c r="N14" s="88"/>
      <c r="O14" s="88"/>
      <c r="P14" s="151"/>
      <c r="Q14" s="40"/>
    </row>
    <row r="15" spans="2:17" x14ac:dyDescent="0.55000000000000004">
      <c r="B15" s="117"/>
      <c r="F15" s="141"/>
      <c r="G15" s="146" t="str">
        <f>IF(OR(MIN(C11:C14)&lt;0.01,SUM(K11:K14)&lt;&gt;4),"",IF(AND(MAX(D67:D70)&gt;D76,M30=""),"",IF(AND(MAX(D67:D70)&gt;D76,M30&lt;&gt;""),"The lowest value was used for reporting.",CONCATENATE("The ",IF(C8="serum","serum converted, ",""),"truncated average for reporting is ",IF(C8="serum",TEXT(F74,"0.00"),TEXT(D74,"0.00")),"  g/dl."))))</f>
        <v/>
      </c>
      <c r="H15" s="147"/>
      <c r="I15" s="147"/>
      <c r="J15" s="54"/>
      <c r="M15" s="64"/>
      <c r="N15" s="88"/>
      <c r="O15" s="91"/>
      <c r="P15" s="151"/>
      <c r="Q15" s="40"/>
    </row>
    <row r="16" spans="2:17" x14ac:dyDescent="0.55000000000000004">
      <c r="B16" s="117"/>
      <c r="C16" s="70" t="str">
        <f>IF(AND(C9&lt;&gt;"acetone",C17="x",SUM(K11:K14)&gt;0,SUM(J11:J14)=0),"'No alcohol' selected below conflicts with entered results!","")</f>
        <v/>
      </c>
      <c r="F16" s="141"/>
      <c r="G16" s="144" t="str">
        <f>IF(C8="serum",CONCATENATE("The serum to whole blood conversion calculation is:  ",TEXT(D72,"0.000000")," g/dl / 1.18 = ",TEXT(F72,"0.000000")," g/dl."),"")</f>
        <v/>
      </c>
      <c r="H16" s="145"/>
      <c r="I16" s="145"/>
      <c r="J16" s="54"/>
      <c r="M16" s="64"/>
      <c r="N16" s="88"/>
      <c r="O16" s="7"/>
      <c r="P16" s="151"/>
      <c r="Q16" s="40"/>
    </row>
    <row r="17" spans="2:17" x14ac:dyDescent="0.55000000000000004">
      <c r="B17" s="68" t="s">
        <v>42</v>
      </c>
      <c r="C17" s="86"/>
      <c r="D17" s="60" t="s">
        <v>43</v>
      </c>
      <c r="F17" s="98"/>
      <c r="M17" s="64"/>
      <c r="N17" s="7"/>
      <c r="O17" s="7"/>
      <c r="P17" s="151"/>
      <c r="Q17" s="40"/>
    </row>
    <row r="18" spans="2:17" x14ac:dyDescent="0.55000000000000004">
      <c r="M18" s="64"/>
      <c r="N18" s="7"/>
      <c r="O18" s="123"/>
      <c r="P18" s="151"/>
      <c r="Q18" s="40"/>
    </row>
    <row r="19" spans="2:17" x14ac:dyDescent="0.55000000000000004">
      <c r="B19" s="59" t="s">
        <v>85</v>
      </c>
      <c r="C19" s="38" t="str">
        <f>IFERROR(IF(B20="","",IF(VLOOKUP(B20,othervolid,1)=B20,"","+")),"+")</f>
        <v/>
      </c>
      <c r="E19" s="148" t="s">
        <v>82</v>
      </c>
      <c r="F19" s="148"/>
      <c r="G19" s="148"/>
      <c r="H19" s="148"/>
      <c r="I19" s="38" t="str">
        <f>IFERROR(IF(E20="","",IF(VLOOKUP(E20,othervolid,1)=E20,"","+")),"+")</f>
        <v/>
      </c>
      <c r="M19" s="64"/>
      <c r="N19" s="7"/>
      <c r="O19" s="7"/>
      <c r="P19" s="151"/>
      <c r="Q19" s="40"/>
    </row>
    <row r="20" spans="2:17" ht="15" customHeight="1" x14ac:dyDescent="0.55000000000000004">
      <c r="B20" s="158"/>
      <c r="C20" s="158"/>
      <c r="E20" s="171"/>
      <c r="F20" s="172"/>
      <c r="G20" s="172"/>
      <c r="H20" s="173"/>
      <c r="M20" s="64"/>
      <c r="N20" s="88"/>
      <c r="O20" s="7"/>
      <c r="P20" s="151"/>
      <c r="Q20" s="40"/>
    </row>
    <row r="21" spans="2:17" x14ac:dyDescent="0.55000000000000004">
      <c r="D21" s="99" t="str">
        <f>IF(AND(B20=E20,B20&lt;&gt;""),"The two entries above conflict with eachother!","")</f>
        <v/>
      </c>
      <c r="M21" s="64"/>
      <c r="N21" s="88"/>
      <c r="O21" s="7"/>
      <c r="P21" s="151"/>
      <c r="Q21" s="40"/>
    </row>
    <row r="22" spans="2:17" ht="15" customHeight="1" x14ac:dyDescent="0.55000000000000004">
      <c r="B22" s="38" t="s">
        <v>101</v>
      </c>
      <c r="E22" s="38" t="str">
        <f>IFERROR(IF(B23="","",IF(VLOOKUP(B23,statements_alpha,1)=B23,"","+")),"+")</f>
        <v/>
      </c>
      <c r="F22" s="39"/>
      <c r="G22" s="58"/>
      <c r="H22" s="58"/>
      <c r="I22" s="58"/>
      <c r="M22" s="64"/>
      <c r="N22" s="7"/>
      <c r="O22" s="7"/>
      <c r="P22" s="151"/>
      <c r="Q22" s="40"/>
    </row>
    <row r="23" spans="2:17" ht="15" customHeight="1" x14ac:dyDescent="0.55000000000000004">
      <c r="B23" s="152"/>
      <c r="C23" s="153"/>
      <c r="D23" s="153"/>
      <c r="E23" s="153"/>
      <c r="F23" s="153"/>
      <c r="G23" s="153"/>
      <c r="H23" s="153"/>
      <c r="I23" s="154"/>
      <c r="M23" s="64"/>
      <c r="N23" s="149" t="s">
        <v>98</v>
      </c>
      <c r="O23" s="134"/>
      <c r="P23" s="150"/>
      <c r="Q23" s="40"/>
    </row>
    <row r="24" spans="2:17" x14ac:dyDescent="0.55000000000000004">
      <c r="B24" s="155"/>
      <c r="C24" s="156"/>
      <c r="D24" s="156"/>
      <c r="E24" s="156"/>
      <c r="F24" s="156"/>
      <c r="G24" s="156"/>
      <c r="H24" s="156"/>
      <c r="I24" s="157"/>
      <c r="M24" s="64"/>
      <c r="N24" s="107"/>
      <c r="O24" s="108"/>
      <c r="P24" s="109"/>
      <c r="Q24" s="40"/>
    </row>
    <row r="25" spans="2:17" x14ac:dyDescent="0.55000000000000004">
      <c r="F25" s="7"/>
      <c r="G25" s="58"/>
      <c r="H25" s="58"/>
      <c r="I25" s="58"/>
      <c r="M25" s="64"/>
      <c r="N25" s="7"/>
      <c r="O25" s="177" t="str">
        <f>IF(B27="","",RIGHT(B27,LEN(B27)-48))</f>
        <v/>
      </c>
      <c r="P25" s="177"/>
      <c r="Q25" s="40"/>
    </row>
    <row r="26" spans="2:17" ht="15" customHeight="1" x14ac:dyDescent="0.55000000000000004">
      <c r="B26" s="111" t="s">
        <v>102</v>
      </c>
      <c r="C26" s="38" t="str">
        <f>IFERROR(IF(B27="","",IF(VLOOKUP(B27,dispositions_alpha,1)=B27,"","+")),"+")</f>
        <v/>
      </c>
      <c r="M26" s="64"/>
      <c r="N26" s="7"/>
      <c r="O26" s="177"/>
      <c r="P26" s="177"/>
      <c r="Q26" s="40"/>
    </row>
    <row r="27" spans="2:17" x14ac:dyDescent="0.55000000000000004">
      <c r="B27" s="168"/>
      <c r="C27" s="169"/>
      <c r="D27" s="169"/>
      <c r="E27" s="169"/>
      <c r="F27" s="169"/>
      <c r="G27" s="169"/>
      <c r="H27" s="169"/>
      <c r="I27" s="170"/>
      <c r="M27" s="64"/>
      <c r="N27" s="7"/>
      <c r="O27" s="7"/>
      <c r="P27" s="7"/>
      <c r="Q27" s="40"/>
    </row>
    <row r="28" spans="2:17" x14ac:dyDescent="0.55000000000000004">
      <c r="M28" s="64"/>
      <c r="N28" s="176" t="s">
        <v>99</v>
      </c>
      <c r="O28" s="176"/>
      <c r="P28" s="176"/>
      <c r="Q28" s="40"/>
    </row>
    <row r="29" spans="2:17" ht="15" customHeight="1" x14ac:dyDescent="0.55000000000000004">
      <c r="B29" s="42" t="s">
        <v>28</v>
      </c>
      <c r="C29" s="102"/>
      <c r="D29" s="102"/>
      <c r="E29" s="102"/>
      <c r="F29" s="102"/>
      <c r="G29" s="102"/>
      <c r="H29" s="102"/>
      <c r="I29" s="102"/>
      <c r="N29" s="79"/>
      <c r="O29" s="79"/>
      <c r="P29" s="79"/>
    </row>
    <row r="30" spans="2:17" x14ac:dyDescent="0.55000000000000004">
      <c r="B30" s="179"/>
      <c r="C30" s="180"/>
      <c r="D30" s="180"/>
      <c r="E30" s="180"/>
      <c r="F30" s="180"/>
      <c r="G30" s="180"/>
      <c r="H30" s="180"/>
      <c r="I30" s="181"/>
      <c r="M30" s="130"/>
      <c r="N30" s="178" t="str">
        <f>IF(AND(MAX(D67:D70)&gt;D76,SUM(K11:K14)=4),"&lt;- If this is a second set of values for the case, and both sets have an unacceptable deviation from the mean, enter the lowest value in the cell to the left (gm/dL).","")</f>
        <v/>
      </c>
      <c r="O30" s="178"/>
      <c r="P30" s="178"/>
    </row>
    <row r="31" spans="2:17" ht="15" customHeight="1" x14ac:dyDescent="0.55000000000000004">
      <c r="B31" s="182"/>
      <c r="C31" s="183"/>
      <c r="D31" s="183"/>
      <c r="E31" s="183"/>
      <c r="F31" s="183"/>
      <c r="G31" s="183"/>
      <c r="H31" s="183"/>
      <c r="I31" s="184"/>
      <c r="N31" s="178"/>
      <c r="O31" s="178"/>
      <c r="P31" s="178"/>
    </row>
    <row r="32" spans="2:17" x14ac:dyDescent="0.55000000000000004">
      <c r="B32" s="182"/>
      <c r="C32" s="183"/>
      <c r="D32" s="183"/>
      <c r="E32" s="183"/>
      <c r="F32" s="183"/>
      <c r="G32" s="183"/>
      <c r="H32" s="183"/>
      <c r="I32" s="184"/>
      <c r="M32" s="5"/>
    </row>
    <row r="33" spans="2:9" x14ac:dyDescent="0.55000000000000004">
      <c r="B33" s="182"/>
      <c r="C33" s="183"/>
      <c r="D33" s="183"/>
      <c r="E33" s="183"/>
      <c r="F33" s="183"/>
      <c r="G33" s="183"/>
      <c r="H33" s="183"/>
      <c r="I33" s="184"/>
    </row>
    <row r="34" spans="2:9" x14ac:dyDescent="0.55000000000000004">
      <c r="B34" s="182"/>
      <c r="C34" s="183"/>
      <c r="D34" s="183"/>
      <c r="E34" s="183"/>
      <c r="F34" s="183"/>
      <c r="G34" s="183"/>
      <c r="H34" s="183"/>
      <c r="I34" s="184"/>
    </row>
    <row r="35" spans="2:9" x14ac:dyDescent="0.55000000000000004">
      <c r="B35" s="182"/>
      <c r="C35" s="183"/>
      <c r="D35" s="183"/>
      <c r="E35" s="183"/>
      <c r="F35" s="183"/>
      <c r="G35" s="183"/>
      <c r="H35" s="183"/>
      <c r="I35" s="184"/>
    </row>
    <row r="36" spans="2:9" x14ac:dyDescent="0.55000000000000004">
      <c r="B36" s="182"/>
      <c r="C36" s="183"/>
      <c r="D36" s="183"/>
      <c r="E36" s="183"/>
      <c r="F36" s="183"/>
      <c r="G36" s="183"/>
      <c r="H36" s="183"/>
      <c r="I36" s="184"/>
    </row>
    <row r="37" spans="2:9" x14ac:dyDescent="0.55000000000000004">
      <c r="B37" s="182"/>
      <c r="C37" s="183"/>
      <c r="D37" s="183"/>
      <c r="E37" s="183"/>
      <c r="F37" s="183"/>
      <c r="G37" s="183"/>
      <c r="H37" s="183"/>
      <c r="I37" s="184"/>
    </row>
    <row r="38" spans="2:9" x14ac:dyDescent="0.55000000000000004">
      <c r="B38" s="185"/>
      <c r="C38" s="186"/>
      <c r="D38" s="186"/>
      <c r="E38" s="186"/>
      <c r="F38" s="186"/>
      <c r="G38" s="186"/>
      <c r="H38" s="186"/>
      <c r="I38" s="187"/>
    </row>
    <row r="40" spans="2:9" x14ac:dyDescent="0.55000000000000004">
      <c r="B40" s="7" t="s">
        <v>103</v>
      </c>
    </row>
    <row r="41" spans="2:9" ht="15" customHeight="1" x14ac:dyDescent="0.55000000000000004">
      <c r="B41" s="159" t="str">
        <f>CONCATENATE(IF(B90="","",B90&amp;CHAR(10)&amp;CHAR(10)),IF(B23="","","- "&amp;B23&amp;CHAR(10)&amp;CHAR(10)))</f>
        <v/>
      </c>
      <c r="C41" s="160"/>
      <c r="D41" s="160"/>
      <c r="E41" s="160"/>
      <c r="F41" s="160"/>
      <c r="G41" s="160"/>
      <c r="H41" s="160"/>
      <c r="I41" s="161"/>
    </row>
    <row r="42" spans="2:9" x14ac:dyDescent="0.55000000000000004">
      <c r="B42" s="162"/>
      <c r="C42" s="163"/>
      <c r="D42" s="163"/>
      <c r="E42" s="163"/>
      <c r="F42" s="163"/>
      <c r="G42" s="163"/>
      <c r="H42" s="163"/>
      <c r="I42" s="164"/>
    </row>
    <row r="43" spans="2:9" x14ac:dyDescent="0.55000000000000004">
      <c r="B43" s="162"/>
      <c r="C43" s="163"/>
      <c r="D43" s="163"/>
      <c r="E43" s="163"/>
      <c r="F43" s="163"/>
      <c r="G43" s="163"/>
      <c r="H43" s="163"/>
      <c r="I43" s="164"/>
    </row>
    <row r="44" spans="2:9" x14ac:dyDescent="0.55000000000000004">
      <c r="B44" s="162"/>
      <c r="C44" s="163"/>
      <c r="D44" s="163"/>
      <c r="E44" s="163"/>
      <c r="F44" s="163"/>
      <c r="G44" s="163"/>
      <c r="H44" s="163"/>
      <c r="I44" s="164"/>
    </row>
    <row r="45" spans="2:9" x14ac:dyDescent="0.55000000000000004">
      <c r="B45" s="162"/>
      <c r="C45" s="163"/>
      <c r="D45" s="163"/>
      <c r="E45" s="163"/>
      <c r="F45" s="163"/>
      <c r="G45" s="163"/>
      <c r="H45" s="163"/>
      <c r="I45" s="164"/>
    </row>
    <row r="46" spans="2:9" x14ac:dyDescent="0.55000000000000004">
      <c r="B46" s="162"/>
      <c r="C46" s="163"/>
      <c r="D46" s="163"/>
      <c r="E46" s="163"/>
      <c r="F46" s="163"/>
      <c r="G46" s="163"/>
      <c r="H46" s="163"/>
      <c r="I46" s="164"/>
    </row>
    <row r="47" spans="2:9" x14ac:dyDescent="0.55000000000000004">
      <c r="B47" s="162"/>
      <c r="C47" s="163"/>
      <c r="D47" s="163"/>
      <c r="E47" s="163"/>
      <c r="F47" s="163"/>
      <c r="G47" s="163"/>
      <c r="H47" s="163"/>
      <c r="I47" s="164"/>
    </row>
    <row r="48" spans="2:9" x14ac:dyDescent="0.55000000000000004">
      <c r="B48" s="162"/>
      <c r="C48" s="163"/>
      <c r="D48" s="163"/>
      <c r="E48" s="163"/>
      <c r="F48" s="163"/>
      <c r="G48" s="163"/>
      <c r="H48" s="163"/>
      <c r="I48" s="164"/>
    </row>
    <row r="49" spans="2:12" x14ac:dyDescent="0.55000000000000004">
      <c r="B49" s="162"/>
      <c r="C49" s="163"/>
      <c r="D49" s="163"/>
      <c r="E49" s="163"/>
      <c r="F49" s="163"/>
      <c r="G49" s="163"/>
      <c r="H49" s="163"/>
      <c r="I49" s="164"/>
    </row>
    <row r="50" spans="2:12" x14ac:dyDescent="0.55000000000000004">
      <c r="B50" s="162"/>
      <c r="C50" s="163"/>
      <c r="D50" s="163"/>
      <c r="E50" s="163"/>
      <c r="F50" s="163"/>
      <c r="G50" s="163"/>
      <c r="H50" s="163"/>
      <c r="I50" s="164"/>
    </row>
    <row r="51" spans="2:12" x14ac:dyDescent="0.55000000000000004">
      <c r="B51" s="162"/>
      <c r="C51" s="163"/>
      <c r="D51" s="163"/>
      <c r="E51" s="163"/>
      <c r="F51" s="163"/>
      <c r="G51" s="163"/>
      <c r="H51" s="163"/>
      <c r="I51" s="164"/>
    </row>
    <row r="52" spans="2:12" x14ac:dyDescent="0.55000000000000004">
      <c r="B52" s="162"/>
      <c r="C52" s="163"/>
      <c r="D52" s="163"/>
      <c r="E52" s="163"/>
      <c r="F52" s="163"/>
      <c r="G52" s="163"/>
      <c r="H52" s="163"/>
      <c r="I52" s="164"/>
    </row>
    <row r="53" spans="2:12" x14ac:dyDescent="0.55000000000000004">
      <c r="B53" s="162"/>
      <c r="C53" s="163"/>
      <c r="D53" s="163"/>
      <c r="E53" s="163"/>
      <c r="F53" s="163"/>
      <c r="G53" s="163"/>
      <c r="H53" s="163"/>
      <c r="I53" s="164"/>
    </row>
    <row r="54" spans="2:12" x14ac:dyDescent="0.55000000000000004">
      <c r="B54" s="162"/>
      <c r="C54" s="163"/>
      <c r="D54" s="163"/>
      <c r="E54" s="163"/>
      <c r="F54" s="163"/>
      <c r="G54" s="163"/>
      <c r="H54" s="163"/>
      <c r="I54" s="164"/>
    </row>
    <row r="55" spans="2:12" x14ac:dyDescent="0.55000000000000004">
      <c r="B55" s="165"/>
      <c r="C55" s="166"/>
      <c r="D55" s="166"/>
      <c r="E55" s="166"/>
      <c r="F55" s="166"/>
      <c r="G55" s="166"/>
      <c r="H55" s="166"/>
      <c r="I55" s="167"/>
    </row>
    <row r="56" spans="2:12" x14ac:dyDescent="0.55000000000000004">
      <c r="B56" s="103"/>
      <c r="C56" s="103"/>
      <c r="D56" s="103"/>
      <c r="E56" s="103"/>
      <c r="F56" s="103"/>
      <c r="G56" s="103"/>
      <c r="H56" s="103"/>
      <c r="I56" s="103"/>
    </row>
    <row r="57" spans="2:12" x14ac:dyDescent="0.55000000000000004">
      <c r="B57" s="104" t="s">
        <v>112</v>
      </c>
      <c r="C57" s="103"/>
      <c r="D57" s="103"/>
      <c r="E57" s="103"/>
      <c r="F57" s="103"/>
      <c r="G57" s="103"/>
      <c r="H57" s="103"/>
      <c r="I57" s="103"/>
    </row>
    <row r="59" spans="2:12" x14ac:dyDescent="0.55000000000000004">
      <c r="B59" s="42" t="str">
        <f>'1'!B59</f>
        <v>Form template approved by Toxicology Technical Leader Wayne Lewallen on 11/14/2019.</v>
      </c>
    </row>
    <row r="60" spans="2:12" x14ac:dyDescent="0.55000000000000004">
      <c r="B60" s="42"/>
    </row>
    <row r="61" spans="2:12" x14ac:dyDescent="0.55000000000000004">
      <c r="B61" s="42"/>
      <c r="L61" s="119"/>
    </row>
    <row r="62" spans="2:12" x14ac:dyDescent="0.55000000000000004">
      <c r="B62" s="42"/>
      <c r="I62" s="8"/>
      <c r="L62" s="119" t="s">
        <v>118</v>
      </c>
    </row>
    <row r="63" spans="2:12" x14ac:dyDescent="0.55000000000000004">
      <c r="I63" s="131"/>
    </row>
    <row r="64" spans="2:12" x14ac:dyDescent="0.55000000000000004">
      <c r="I64" s="7"/>
    </row>
    <row r="65" spans="1:7" hidden="1" x14ac:dyDescent="0.55000000000000004">
      <c r="B65" s="44" t="s">
        <v>29</v>
      </c>
    </row>
    <row r="66" spans="1:7" hidden="1" x14ac:dyDescent="0.55000000000000004">
      <c r="B66" s="21" t="s">
        <v>41</v>
      </c>
      <c r="C66" s="46" t="s">
        <v>3</v>
      </c>
      <c r="D66" s="45"/>
    </row>
    <row r="67" spans="1:7" hidden="1" x14ac:dyDescent="0.55000000000000004">
      <c r="B67" s="47">
        <f>C11</f>
        <v>0</v>
      </c>
      <c r="C67" s="9" t="e">
        <f>ABS(C11-D$72)</f>
        <v>#DIV/0!</v>
      </c>
      <c r="D67" s="16" t="str">
        <f>IFERROR(C67/$D$72,"")</f>
        <v/>
      </c>
    </row>
    <row r="68" spans="1:7" hidden="1" x14ac:dyDescent="0.55000000000000004">
      <c r="B68" s="47">
        <f>C12</f>
        <v>0</v>
      </c>
      <c r="C68" s="10" t="e">
        <f>ABS(C12-D$72)</f>
        <v>#DIV/0!</v>
      </c>
      <c r="D68" s="16" t="str">
        <f t="shared" ref="D68:D70" si="0">IFERROR(C68/$D$72,"")</f>
        <v/>
      </c>
    </row>
    <row r="69" spans="1:7" hidden="1" x14ac:dyDescent="0.55000000000000004">
      <c r="B69" s="47">
        <f>C13</f>
        <v>0</v>
      </c>
      <c r="C69" s="10" t="e">
        <f>ABS(C13-D$72)</f>
        <v>#DIV/0!</v>
      </c>
      <c r="D69" s="16" t="str">
        <f t="shared" si="0"/>
        <v/>
      </c>
    </row>
    <row r="70" spans="1:7" hidden="1" x14ac:dyDescent="0.55000000000000004">
      <c r="B70" s="47">
        <f>C14</f>
        <v>0</v>
      </c>
      <c r="C70" s="10" t="e">
        <f>ABS(C14-D$72)</f>
        <v>#DIV/0!</v>
      </c>
      <c r="D70" s="16" t="str">
        <f t="shared" si="0"/>
        <v/>
      </c>
    </row>
    <row r="71" spans="1:7" hidden="1" x14ac:dyDescent="0.55000000000000004">
      <c r="F71" s="38" t="s">
        <v>77</v>
      </c>
    </row>
    <row r="72" spans="1:7" hidden="1" x14ac:dyDescent="0.55000000000000004">
      <c r="C72" s="38" t="s">
        <v>0</v>
      </c>
      <c r="D72" s="6" t="e">
        <f>AVERAGE(C11:C14)</f>
        <v>#DIV/0!</v>
      </c>
      <c r="E72" s="38" t="s">
        <v>10</v>
      </c>
      <c r="F72" s="37" t="e">
        <f>D72/1.18</f>
        <v>#DIV/0!</v>
      </c>
      <c r="G72" s="38" t="s">
        <v>10</v>
      </c>
    </row>
    <row r="73" spans="1:7" hidden="1" x14ac:dyDescent="0.55000000000000004">
      <c r="C73" s="55" t="s">
        <v>4</v>
      </c>
      <c r="D73" s="3" t="e">
        <f>TEXT(INT(D72*100)/100,"0.00")</f>
        <v>#DIV/0!</v>
      </c>
      <c r="E73" s="38" t="s">
        <v>10</v>
      </c>
      <c r="F73" s="3" t="e">
        <f>TEXT(INT(F72*100)/100,"0.00")</f>
        <v>#DIV/0!</v>
      </c>
      <c r="G73" s="38" t="s">
        <v>10</v>
      </c>
    </row>
    <row r="74" spans="1:7" hidden="1" x14ac:dyDescent="0.55000000000000004">
      <c r="C74" s="8" t="s">
        <v>1</v>
      </c>
      <c r="D74" s="4" t="str">
        <f>IF(MIN(C11:C14)&lt;0.01,"0.00",D73)</f>
        <v>0.00</v>
      </c>
      <c r="E74" s="38" t="s">
        <v>10</v>
      </c>
      <c r="F74" s="4" t="str">
        <f>IF(MIN(C11:C14)&lt;0.01,"0.00",F73)</f>
        <v>0.00</v>
      </c>
      <c r="G74" s="38" t="s">
        <v>10</v>
      </c>
    </row>
    <row r="75" spans="1:7" hidden="1" x14ac:dyDescent="0.55000000000000004"/>
    <row r="76" spans="1:7" hidden="1" x14ac:dyDescent="0.55000000000000004">
      <c r="C76" s="174" t="s">
        <v>2</v>
      </c>
      <c r="D76" s="56">
        <f>VLOOKUP(C9,Ranges!G9:H12,2)</f>
        <v>0.04</v>
      </c>
    </row>
    <row r="77" spans="1:7" hidden="1" x14ac:dyDescent="0.55000000000000004">
      <c r="B77" s="58"/>
      <c r="C77" s="175"/>
      <c r="D77" s="57" t="e">
        <f>D76*D72</f>
        <v>#DIV/0!</v>
      </c>
      <c r="F77" s="1"/>
    </row>
    <row r="78" spans="1:7" hidden="1" x14ac:dyDescent="0.55000000000000004">
      <c r="B78" s="58"/>
      <c r="C78" s="65"/>
      <c r="D78" s="66"/>
      <c r="F78" s="1"/>
    </row>
    <row r="79" spans="1:7" hidden="1" x14ac:dyDescent="0.55000000000000004">
      <c r="B79" s="11" t="s">
        <v>76</v>
      </c>
      <c r="C79" s="11"/>
    </row>
    <row r="80" spans="1:7" hidden="1" x14ac:dyDescent="0.55000000000000004">
      <c r="A80" s="64"/>
      <c r="B80" s="38" t="s">
        <v>78</v>
      </c>
      <c r="C80" s="63" t="str">
        <f>IF(OR(SUM(J11:J14)&gt;0,MAX(D67:D70)&gt;D76,C8="serum"),"",IF(D74="0.00","",CONCATENATE("The measured ",C8," acetone concentration is ",TEXT(TRUNC(D72,3),"0.000")," +/- ",IF(INT(D72*D76*10000)&lt;5,"0.001",TEXT(D72*D76,"0.000"))," grams per 100 milliliters, at a coverage probability of 99.7%.  ",CHAR(10),CHAR(10))))</f>
        <v/>
      </c>
    </row>
    <row r="81" spans="1:9" hidden="1" x14ac:dyDescent="0.55000000000000004">
      <c r="A81" s="64"/>
      <c r="B81" s="38" t="s">
        <v>79</v>
      </c>
      <c r="C81" s="63" t="str">
        <f>CONCATENATE("The ",C8," alcohol concentration is 0.00 grams of alcohol per 100 milliliters, as defined by NCGS 20-4.01 (1b).  ",IF(AND(B20="",E20="",C9&lt;&gt;"acetone"),C86,CHAR(10)&amp;CHAR(10)))</f>
        <v>The blood alcohol concentration is 0.00 grams of alcohol per 100 milliliters, as defined by NCGS 20-4.01 (1b).    (Analysis performed using HS-GC.)</v>
      </c>
    </row>
    <row r="82" spans="1:9" hidden="1" x14ac:dyDescent="0.55000000000000004">
      <c r="A82" s="64"/>
      <c r="B82" s="38" t="s">
        <v>80</v>
      </c>
      <c r="C82" s="63" t="str">
        <f>IFERROR(IF(AND(SUM(J11:J14)=0,MAX(D67:D70)&gt;D76),"",IF(C8="serum",CONCATENATE("The blood ",C9," concentration is ",TEXT(F74,"0.00")," grams of alcohol per 100 milliliters, as defined by NCGS 20-4.01 (1b).  The reported blood alcohol concentration is a calculated value resulting from a converted serum alcohol concentration.  The measured serum ",C9," concentration is ",TEXT(TRUNC(D72,3),"0.000")," +/- ",IF(INT(D72*D76*10000)&lt;5,"0.001",TEXT(D72*D76,"0.000"))," grams of alcohol per 100 milliliters, at a coverage probability of 99.7%.",IF(AND(B20="",E20=""),C86,CHAR(10)&amp;CHAR(10))),"")),"")</f>
        <v/>
      </c>
    </row>
    <row r="83" spans="1:9" hidden="1" x14ac:dyDescent="0.55000000000000004">
      <c r="A83" s="64"/>
      <c r="B83" s="38" t="s">
        <v>81</v>
      </c>
      <c r="C83" s="63" t="str">
        <f>IFERROR(IF(AND(SUM(J11:J14)=0,MAX(D67:D70)&gt;D76,SUM(K11:K14)=4,M30&lt;&gt;""),CONCATENATE("The ",C8," ",C9," concentration is ",TEXT(INT(M30*100)/100,"0.00")," grams of alcohol per 100 milliliters, as defined by NCGS 20-4.01 (1b)."),IF(AND(SUM(J11:J14)=0,MAX(D67:D70)&gt;D76),"",CONCATENATE("The ",C8," ",C9," concentration is ",TEXT(D74,"0.00")," grams of alcohol per 100 milliliters, as defined by NCGS 20-4.01 (1b).","  The measured ",C8," ",C9," concentration is ",TEXT(TRUNC(D72,3),"0.000")," +/- ",IF(INT(D72*D76*10000)&lt;5,"0.001",TEXT(D72*D76,"0.000"))," grams of alcohol per 100 milliliters, at a coverage probability of 99.7%.  ",IF(AND(B20="",E20=""),C86,CHAR(10)&amp;CHAR(10))))),"")</f>
        <v/>
      </c>
    </row>
    <row r="84" spans="1:9" hidden="1" x14ac:dyDescent="0.55000000000000004">
      <c r="A84" s="64"/>
      <c r="B84" s="38" t="s">
        <v>83</v>
      </c>
      <c r="C84" s="63" t="str">
        <f>CONCATENATE("Analysis confirmed the presence of the following substance: ",B20,".  ",CHAR(10),CHAR(10))</f>
        <v xml:space="preserve">Analysis confirmed the presence of the following substance: .  
</v>
      </c>
    </row>
    <row r="85" spans="1:9" hidden="1" x14ac:dyDescent="0.55000000000000004">
      <c r="A85" s="64"/>
      <c r="B85" s="67" t="s">
        <v>84</v>
      </c>
      <c r="C85" s="54" t="str">
        <f>CONCATENATE("Analysis did not confirm the presence of the following: ",E20,".  ",CHAR(10),CHAR(10))</f>
        <v xml:space="preserve">Analysis did not confirm the presence of the following: .  
</v>
      </c>
    </row>
    <row r="86" spans="1:9" hidden="1" x14ac:dyDescent="0.55000000000000004">
      <c r="A86" s="64"/>
      <c r="B86" s="78" t="s">
        <v>90</v>
      </c>
      <c r="C86" s="101" t="s">
        <v>111</v>
      </c>
    </row>
    <row r="87" spans="1:9" hidden="1" x14ac:dyDescent="0.55000000000000004"/>
    <row r="88" spans="1:9" hidden="1" x14ac:dyDescent="0.55000000000000004"/>
    <row r="89" spans="1:9" hidden="1" x14ac:dyDescent="0.55000000000000004">
      <c r="B89" s="38" t="s">
        <v>100</v>
      </c>
      <c r="E89" s="90"/>
    </row>
    <row r="90" spans="1:9" hidden="1" x14ac:dyDescent="0.55000000000000004">
      <c r="B90" s="159" t="str">
        <f>CONCATENATE(IF(AND(C8&lt;&gt;"serum",C9="acetone"),"- "&amp;C80,""),IF(OR(C17="x",AND(C9&lt;&gt;"acetone",SUM(J11:J14)&gt;0)),"- "&amp;C81,""),IF(AND(SUM(K11:K14)&gt;1,C8&lt;&gt;"serum",C9&lt;&gt;"acetone",C17&lt;&gt;"x",SUM(J11:J14)=0),"- "&amp;C83,""),IF(AND(C8="serum",C17&lt;&gt;"x",SUM(J11:J14)=0),"- "&amp;C82,""),IF(B20&lt;&gt;"","- "&amp;C84,""),IF(E20&lt;&gt;"","- "&amp;C85,""),IF(OR(B20&lt;&gt;"",E20&lt;&gt;"",AND(C9="acetone",C8&lt;&gt;"serum")),C86,""))</f>
        <v/>
      </c>
      <c r="C90" s="160"/>
      <c r="D90" s="160"/>
      <c r="E90" s="160"/>
      <c r="F90" s="160"/>
      <c r="G90" s="160"/>
      <c r="H90" s="160"/>
      <c r="I90" s="161"/>
    </row>
    <row r="91" spans="1:9" hidden="1" x14ac:dyDescent="0.55000000000000004">
      <c r="B91" s="162"/>
      <c r="C91" s="163"/>
      <c r="D91" s="163"/>
      <c r="E91" s="163"/>
      <c r="F91" s="163"/>
      <c r="G91" s="163"/>
      <c r="H91" s="163"/>
      <c r="I91" s="164"/>
    </row>
    <row r="92" spans="1:9" hidden="1" x14ac:dyDescent="0.55000000000000004">
      <c r="B92" s="162"/>
      <c r="C92" s="163"/>
      <c r="D92" s="163"/>
      <c r="E92" s="163"/>
      <c r="F92" s="163"/>
      <c r="G92" s="163"/>
      <c r="H92" s="163"/>
      <c r="I92" s="164"/>
    </row>
    <row r="93" spans="1:9" hidden="1" x14ac:dyDescent="0.55000000000000004">
      <c r="B93" s="162"/>
      <c r="C93" s="163"/>
      <c r="D93" s="163"/>
      <c r="E93" s="163"/>
      <c r="F93" s="163"/>
      <c r="G93" s="163"/>
      <c r="H93" s="163"/>
      <c r="I93" s="164"/>
    </row>
    <row r="94" spans="1:9" hidden="1" x14ac:dyDescent="0.55000000000000004">
      <c r="B94" s="162"/>
      <c r="C94" s="163"/>
      <c r="D94" s="163"/>
      <c r="E94" s="163"/>
      <c r="F94" s="163"/>
      <c r="G94" s="163"/>
      <c r="H94" s="163"/>
      <c r="I94" s="164"/>
    </row>
    <row r="95" spans="1:9" hidden="1" x14ac:dyDescent="0.55000000000000004">
      <c r="B95" s="162"/>
      <c r="C95" s="163"/>
      <c r="D95" s="163"/>
      <c r="E95" s="163"/>
      <c r="F95" s="163"/>
      <c r="G95" s="163"/>
      <c r="H95" s="163"/>
      <c r="I95" s="164"/>
    </row>
    <row r="96" spans="1:9" hidden="1" x14ac:dyDescent="0.55000000000000004">
      <c r="B96" s="162"/>
      <c r="C96" s="163"/>
      <c r="D96" s="163"/>
      <c r="E96" s="163"/>
      <c r="F96" s="163"/>
      <c r="G96" s="163"/>
      <c r="H96" s="163"/>
      <c r="I96" s="164"/>
    </row>
    <row r="97" spans="2:9" hidden="1" x14ac:dyDescent="0.55000000000000004">
      <c r="B97" s="162"/>
      <c r="C97" s="163"/>
      <c r="D97" s="163"/>
      <c r="E97" s="163"/>
      <c r="F97" s="163"/>
      <c r="G97" s="163"/>
      <c r="H97" s="163"/>
      <c r="I97" s="164"/>
    </row>
    <row r="98" spans="2:9" hidden="1" x14ac:dyDescent="0.55000000000000004">
      <c r="B98" s="162"/>
      <c r="C98" s="163"/>
      <c r="D98" s="163"/>
      <c r="E98" s="163"/>
      <c r="F98" s="163"/>
      <c r="G98" s="163"/>
      <c r="H98" s="163"/>
      <c r="I98" s="164"/>
    </row>
    <row r="99" spans="2:9" hidden="1" x14ac:dyDescent="0.55000000000000004">
      <c r="B99" s="165"/>
      <c r="C99" s="166"/>
      <c r="D99" s="166"/>
      <c r="E99" s="166"/>
      <c r="F99" s="166"/>
      <c r="G99" s="166"/>
      <c r="H99" s="166"/>
      <c r="I99" s="167"/>
    </row>
    <row r="100" spans="2:9" hidden="1" x14ac:dyDescent="0.55000000000000004"/>
  </sheetData>
  <sheetProtection algorithmName="SHA-512" hashValue="kgXb4dk3TI77OhvYh6val7DuZU60VL7pXHpkPpWRZ0P+TsV34ernklGYU9ZMUeVvetgLhZDPaqZ3I7MuD6UKpQ==" saltValue="ZNQycWmGonwZHXHbDNdNXw==" spinCount="100000" sheet="1" objects="1" scenarios="1"/>
  <mergeCells count="29">
    <mergeCell ref="B1:F1"/>
    <mergeCell ref="E4:F4"/>
    <mergeCell ref="E5:F5"/>
    <mergeCell ref="N7:P7"/>
    <mergeCell ref="F8:F16"/>
    <mergeCell ref="G8:I8"/>
    <mergeCell ref="N8:P8"/>
    <mergeCell ref="G9:I9"/>
    <mergeCell ref="G10:I10"/>
    <mergeCell ref="G11:I11"/>
    <mergeCell ref="B27:I27"/>
    <mergeCell ref="P11:P22"/>
    <mergeCell ref="G12:I12"/>
    <mergeCell ref="G13:I13"/>
    <mergeCell ref="G14:I14"/>
    <mergeCell ref="G15:I15"/>
    <mergeCell ref="G16:I16"/>
    <mergeCell ref="E19:H19"/>
    <mergeCell ref="B20:C20"/>
    <mergeCell ref="E20:H20"/>
    <mergeCell ref="B23:I24"/>
    <mergeCell ref="N23:P23"/>
    <mergeCell ref="O25:P26"/>
    <mergeCell ref="N28:P28"/>
    <mergeCell ref="B30:I38"/>
    <mergeCell ref="B41:I55"/>
    <mergeCell ref="C76:C77"/>
    <mergeCell ref="B90:I99"/>
    <mergeCell ref="N30:P31"/>
  </mergeCells>
  <conditionalFormatting sqref="C67:C70">
    <cfRule type="expression" dxfId="149" priority="8">
      <formula>ABS(C11-$D$72)&gt;$D$77</formula>
    </cfRule>
  </conditionalFormatting>
  <conditionalFormatting sqref="B26">
    <cfRule type="expression" dxfId="148" priority="9">
      <formula>B27=""</formula>
    </cfRule>
  </conditionalFormatting>
  <conditionalFormatting sqref="B4">
    <cfRule type="expression" dxfId="147" priority="7">
      <formula>$B$5=""</formula>
    </cfRule>
  </conditionalFormatting>
  <conditionalFormatting sqref="C4">
    <cfRule type="expression" dxfId="146" priority="6">
      <formula>$C$5=""</formula>
    </cfRule>
  </conditionalFormatting>
  <conditionalFormatting sqref="E4:F4">
    <cfRule type="expression" dxfId="145" priority="5">
      <formula>$E$5=""</formula>
    </cfRule>
  </conditionalFormatting>
  <conditionalFormatting sqref="H4">
    <cfRule type="expression" dxfId="144" priority="4">
      <formula>$H$5=""</formula>
    </cfRule>
  </conditionalFormatting>
  <conditionalFormatting sqref="C8">
    <cfRule type="expression" dxfId="143" priority="3">
      <formula>$C$8&lt;&gt;"blood"</formula>
    </cfRule>
  </conditionalFormatting>
  <conditionalFormatting sqref="C9">
    <cfRule type="expression" dxfId="142" priority="2">
      <formula>$C$9&lt;&gt;"ethanol"</formula>
    </cfRule>
  </conditionalFormatting>
  <conditionalFormatting sqref="M30">
    <cfRule type="expression" dxfId="141" priority="1">
      <formula>N30&lt;&gt;""</formula>
    </cfRule>
  </conditionalFormatting>
  <conditionalFormatting sqref="G9:G12">
    <cfRule type="expression" dxfId="140" priority="184">
      <formula>AND(SUM(J$11:J$14)=0,D67&gt;$D$76)</formula>
    </cfRule>
  </conditionalFormatting>
  <dataValidations count="8">
    <dataValidation type="list" errorStyle="warning" allowBlank="1" showErrorMessage="1" errorTitle="Custom entry" error="You have customized this field." sqref="B27:I27" xr:uid="{00000000-0002-0000-3300-000000000000}">
      <formula1>dispositions</formula1>
    </dataValidation>
    <dataValidation type="textLength" errorStyle="warning" operator="equal" allowBlank="1" showInputMessage="1" showErrorMessage="1" errorTitle="Case Number Length Error?" error="The length of the case number should be 10 characters." sqref="B5" xr:uid="{00000000-0002-0000-3300-000001000000}">
      <formula1>10</formula1>
    </dataValidation>
    <dataValidation type="list" errorStyle="warning" allowBlank="1" showInputMessage="1" showErrorMessage="1" errorTitle="Custom Entry" error="You have entered a selection not in the drop-down list.  " sqref="E20" xr:uid="{00000000-0002-0000-3300-000002000000}">
      <formula1>othervolid</formula1>
    </dataValidation>
    <dataValidation type="list" errorStyle="warning" allowBlank="1" showErrorMessage="1" errorTitle="Custom entry" error="You have customized this field." sqref="B23:I24" xr:uid="{00000000-0002-0000-3300-000003000000}">
      <formula1>statements</formula1>
    </dataValidation>
    <dataValidation type="list" allowBlank="1" showInputMessage="1" showErrorMessage="1" sqref="C8" xr:uid="{00000000-0002-0000-3300-000004000000}">
      <formula1>matrix_list</formula1>
    </dataValidation>
    <dataValidation type="list" errorStyle="warning" allowBlank="1" showInputMessage="1" showErrorMessage="1" errorTitle="Custom Entry" error="You have entered a name not in the drop-down list." sqref="H5" xr:uid="{00000000-0002-0000-3300-000005000000}">
      <formula1>analyst_list</formula1>
    </dataValidation>
    <dataValidation type="list" errorStyle="warning" allowBlank="1" showInputMessage="1" showErrorMessage="1" errorTitle="custom entry" error="You have entered a selection not in the drop-down list.  " sqref="B20:C20" xr:uid="{00000000-0002-0000-3300-000006000000}">
      <formula1>othervolid</formula1>
    </dataValidation>
    <dataValidation type="list" allowBlank="1" showInputMessage="1" showErrorMessage="1" sqref="C17" xr:uid="{00000000-0002-0000-3300-000007000000}">
      <formula1>applies</formula1>
    </dataValidation>
  </dataValidations>
  <pageMargins left="0.7" right="0.7" top="0.75" bottom="0.75" header="0.3" footer="0.3"/>
  <pageSetup scale="68" orientation="portrait" horizontalDpi="300" verticalDpi="300" r:id="rId1"/>
  <ignoredErrors>
    <ignoredError sqref="H5 E5 B5:C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3250" r:id="rId4" name="Button 2">
              <controlPr defaultSize="0" print="0" autoFill="0" autoPict="0" macro="[0]!ThisWorkbook.GeneratePDF">
                <anchor moveWithCells="1">
                  <from>
                    <xdr:col>8</xdr:col>
                    <xdr:colOff>1123950</xdr:colOff>
                    <xdr:row>3</xdr:row>
                    <xdr:rowOff>11430</xdr:rowOff>
                  </from>
                  <to>
                    <xdr:col>11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3300-000008000000}">
          <x14:formula1>
            <xm:f>Ranges!$G$9:$G$12</xm:f>
          </x14:formula1>
          <xm:sqref>C9</xm:sqref>
        </x14:dataValidation>
        <x14:dataValidation type="date" errorStyle="information" operator="lessThan" allowBlank="1" showErrorMessage="1" errorTitle="Uncertainty Update Due" error="The uncertainty values used in this form are due to be updated.  Please ensure you are using the most recent form." xr:uid="{00000000-0002-0000-3300-000009000000}">
          <x14:formula1>
            <xm:f>Ranges!G14+Ranges!G16</xm:f>
          </x14:formula1>
          <xm:sqref>E5</xm:sqref>
        </x14:dataValidation>
      </x14:dataValidation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54">
    <pageSetUpPr fitToPage="1"/>
  </sheetPr>
  <dimension ref="A1:Q100"/>
  <sheetViews>
    <sheetView showGridLines="0" zoomScaleNormal="100" workbookViewId="0">
      <selection activeCell="C11" sqref="C11"/>
    </sheetView>
  </sheetViews>
  <sheetFormatPr defaultColWidth="9.15625" defaultRowHeight="14.4" x14ac:dyDescent="0.55000000000000004"/>
  <cols>
    <col min="1" max="1" width="1.83984375" style="38" customWidth="1"/>
    <col min="2" max="2" width="20.83984375" style="38" customWidth="1"/>
    <col min="3" max="3" width="12" style="38" bestFit="1" customWidth="1"/>
    <col min="4" max="4" width="11" style="38" customWidth="1"/>
    <col min="5" max="5" width="9.578125" style="38" customWidth="1"/>
    <col min="6" max="6" width="7.15625" style="38" customWidth="1"/>
    <col min="7" max="7" width="7.68359375" style="38" customWidth="1"/>
    <col min="8" max="8" width="25.68359375" style="38" customWidth="1"/>
    <col min="9" max="9" width="38.578125" style="38" customWidth="1"/>
    <col min="10" max="10" width="15.83984375" style="38" hidden="1" customWidth="1"/>
    <col min="11" max="11" width="22.41796875" style="38" hidden="1" customWidth="1"/>
    <col min="12" max="12" width="5" style="38" customWidth="1"/>
    <col min="13" max="13" width="7.41796875" style="38" customWidth="1"/>
    <col min="14" max="14" width="2.26171875" style="38" customWidth="1"/>
    <col min="15" max="15" width="2" style="38" customWidth="1"/>
    <col min="16" max="16" width="88.15625" style="38" customWidth="1"/>
    <col min="17" max="16384" width="9.15625" style="38"/>
  </cols>
  <sheetData>
    <row r="1" spans="2:17" ht="15" customHeight="1" x14ac:dyDescent="0.55000000000000004">
      <c r="B1" s="132" t="str">
        <f>'1'!B1</f>
        <v>Body Fluid Alcohol Concentration and Volatiles Reporting Form</v>
      </c>
      <c r="C1" s="133"/>
      <c r="D1" s="133"/>
      <c r="E1" s="133"/>
      <c r="F1" s="133"/>
      <c r="G1" s="79"/>
      <c r="H1" s="79"/>
      <c r="I1" s="93" t="str">
        <f>'1'!I1</f>
        <v>Version 2</v>
      </c>
      <c r="J1" s="44" t="s">
        <v>40</v>
      </c>
      <c r="K1" s="44" t="s">
        <v>40</v>
      </c>
      <c r="L1" s="44"/>
    </row>
    <row r="2" spans="2:17" ht="15" customHeight="1" x14ac:dyDescent="0.55000000000000004">
      <c r="B2" s="80" t="str">
        <f>'1'!B2</f>
        <v>NCSCL - Toxicology Section</v>
      </c>
      <c r="C2" s="11"/>
      <c r="D2" s="11"/>
      <c r="E2" s="11"/>
      <c r="F2" s="11"/>
      <c r="G2" s="11"/>
      <c r="H2" s="11"/>
      <c r="I2" s="94" t="str">
        <f>'1'!I2</f>
        <v>Effective Date: 11/14/2019</v>
      </c>
      <c r="J2" s="44"/>
      <c r="K2" s="44"/>
      <c r="L2" s="44"/>
      <c r="N2" s="100"/>
    </row>
    <row r="3" spans="2:17" ht="15" customHeight="1" x14ac:dyDescent="0.55000000000000004">
      <c r="D3" s="41"/>
      <c r="O3" s="95" t="s">
        <v>88</v>
      </c>
    </row>
    <row r="4" spans="2:17" ht="15" customHeight="1" x14ac:dyDescent="0.55000000000000004">
      <c r="B4" s="124" t="s">
        <v>37</v>
      </c>
      <c r="C4" s="124" t="s">
        <v>38</v>
      </c>
      <c r="E4" s="138" t="s">
        <v>94</v>
      </c>
      <c r="F4" s="138"/>
      <c r="H4" s="118" t="s">
        <v>44</v>
      </c>
      <c r="J4" s="92"/>
      <c r="O4" s="95"/>
      <c r="P4" s="110" t="s">
        <v>113</v>
      </c>
    </row>
    <row r="5" spans="2:17" ht="15" customHeight="1" x14ac:dyDescent="0.55000000000000004">
      <c r="B5" s="120" t="str">
        <f>IF('Sample list'!B57="","",'Sample list'!B57)</f>
        <v/>
      </c>
      <c r="C5" s="120" t="str">
        <f>IF('Sample list'!C57="","",'Sample list'!C57)</f>
        <v/>
      </c>
      <c r="E5" s="136" t="str">
        <f>IF('1'!E5="","",'1'!E5)</f>
        <v/>
      </c>
      <c r="F5" s="137"/>
      <c r="H5" s="83" t="str">
        <f>IF('1'!H5="","",'1'!H5)</f>
        <v/>
      </c>
      <c r="O5" s="38" t="s">
        <v>88</v>
      </c>
      <c r="P5" s="37" t="str">
        <f>B41</f>
        <v/>
      </c>
    </row>
    <row r="6" spans="2:17" ht="15" customHeight="1" x14ac:dyDescent="0.55000000000000004"/>
    <row r="7" spans="2:17" ht="15" customHeight="1" thickBot="1" x14ac:dyDescent="0.6">
      <c r="N7" s="135" t="s">
        <v>96</v>
      </c>
      <c r="O7" s="135"/>
      <c r="P7" s="135"/>
    </row>
    <row r="8" spans="2:17" ht="15" customHeight="1" x14ac:dyDescent="0.55000000000000004">
      <c r="B8" s="71" t="s">
        <v>92</v>
      </c>
      <c r="C8" s="81" t="s">
        <v>71</v>
      </c>
      <c r="F8" s="141" t="s">
        <v>86</v>
      </c>
      <c r="G8" s="139" t="str">
        <f>CONCATENATE("The measured ",C9," values are:")</f>
        <v>The measured ethanol values are:</v>
      </c>
      <c r="H8" s="140"/>
      <c r="I8" s="140"/>
      <c r="M8" s="64"/>
      <c r="N8" s="134" t="s">
        <v>97</v>
      </c>
      <c r="O8" s="134"/>
      <c r="P8" s="134"/>
      <c r="Q8" s="40"/>
    </row>
    <row r="9" spans="2:17" ht="15" customHeight="1" x14ac:dyDescent="0.55000000000000004">
      <c r="B9" s="72" t="s">
        <v>93</v>
      </c>
      <c r="C9" s="82" t="s">
        <v>5</v>
      </c>
      <c r="F9" s="141"/>
      <c r="G9" s="142" t="str">
        <f>IF(C11="","",IF(C11=0,"0.0000  g/dl",CONCATENATE(TEXT(C11,"0.0000"),"  g/dl",IF(AND(SUM(J$11:J$14)=0,D67&gt;$D$76),CONCATENATE("  (&gt;",$D$76*100,"% deviation from the average)"),""),IF(C11*10000-INT(C11*10000)&gt;0.0001,"    (THIS VALUE CONTAINS MORE DECIMAL PLACES THAN DISPLAYED)",""))))</f>
        <v/>
      </c>
      <c r="H9" s="143"/>
      <c r="I9" s="143"/>
      <c r="M9" s="64"/>
      <c r="N9" s="105"/>
      <c r="O9" s="89"/>
      <c r="P9" s="106"/>
      <c r="Q9" s="40"/>
    </row>
    <row r="10" spans="2:17" ht="15" customHeight="1" x14ac:dyDescent="0.55000000000000004">
      <c r="B10" s="72"/>
      <c r="C10" s="73"/>
      <c r="D10" s="69"/>
      <c r="F10" s="141"/>
      <c r="G10" s="142" t="str">
        <f>IF(C12="","",IF(C12=0,"0.0000  g/dl",CONCATENATE(TEXT(C12,"0.0000"),"  g/dl",IF(AND(SUM(J$11:J$14)=0,D68&gt;$D$76),CONCATENATE("  (&gt;",$D$76*100,"% deviation from the average)"),""),IF(C12*10000-INT(C12*10000)&gt;0.0001,"    (THIS VALUE CONTAINS MORE DECIMAL PLACES THAN DISPLAYED)",""))))</f>
        <v/>
      </c>
      <c r="H10" s="143"/>
      <c r="I10" s="143"/>
      <c r="J10" s="38" t="s">
        <v>39</v>
      </c>
      <c r="K10" s="43" t="s">
        <v>75</v>
      </c>
      <c r="L10" s="43"/>
      <c r="M10" s="64"/>
      <c r="N10" s="7"/>
      <c r="O10" s="89" t="str">
        <f>"Item "&amp;C5&amp;":"</f>
        <v>Item :</v>
      </c>
      <c r="P10" s="89"/>
      <c r="Q10" s="40"/>
    </row>
    <row r="11" spans="2:17" ht="15" customHeight="1" x14ac:dyDescent="0.55000000000000004">
      <c r="B11" s="74" t="s">
        <v>74</v>
      </c>
      <c r="C11" s="84"/>
      <c r="D11" s="2" t="str">
        <f>IF(LEN(C11)&gt;6,"re-enter",IF(C11&gt;0.5,"HI cal",""))</f>
        <v/>
      </c>
      <c r="F11" s="141"/>
      <c r="G11" s="142" t="str">
        <f>IF(C13="","",IF(C13=0,"0.0000  g/dl",CONCATENATE(TEXT(C13,"0.0000"),"  g/dl",IF(AND(SUM(J$11:J$14)=0,D69&gt;$D$76),CONCATENATE("  (&gt;",$D$76*100,"% deviation from the average)"),""),IF(C13*10000-INT(C13*10000)&gt;0.0001,"    (THIS VALUE CONTAINS MORE DECIMAL PLACES THAN DISPLAYED)",""))))</f>
        <v/>
      </c>
      <c r="H11" s="143"/>
      <c r="I11" s="143"/>
      <c r="J11" s="54">
        <f>IF(C11="",0,IF(C11&lt;0.01,1,0))</f>
        <v>0</v>
      </c>
      <c r="K11" s="43">
        <f>IF(C11&lt;&gt;"",1,0)</f>
        <v>0</v>
      </c>
      <c r="L11" s="43"/>
      <c r="M11" s="64"/>
      <c r="N11" s="88"/>
      <c r="O11" s="91"/>
      <c r="P11" s="151" t="str">
        <f>CONCATENATE(IF(B90="","",B90&amp;CHAR(10)&amp;CHAR(10)),IF(B23="","","- "&amp;B23))</f>
        <v/>
      </c>
      <c r="Q11" s="40"/>
    </row>
    <row r="12" spans="2:17" ht="15" customHeight="1" x14ac:dyDescent="0.55000000000000004">
      <c r="B12" s="72"/>
      <c r="C12" s="84"/>
      <c r="D12" s="2" t="str">
        <f>IF(LEN(C12)&gt;6,"re-enter",IF(C12&gt;0.5,"HI cal",""))</f>
        <v/>
      </c>
      <c r="F12" s="141"/>
      <c r="G12" s="142" t="str">
        <f>IF(C14="","",IF(C14=0,"0.0000  g/dl",CONCATENATE(TEXT(C14,"0.0000"),"  g/dl",IF(AND(SUM(J$11:J$14)=0,D70&gt;$D$76),CONCATENATE("  (&gt;",$D$76*100,"% deviation from the average)"),""),IF(C14*10000-INT(C14*10000)&gt;0.0001,"    (THIS VALUE CONTAINS MORE DECIMAL PLACES THAN DISPLAYED)",""))))</f>
        <v/>
      </c>
      <c r="H12" s="143"/>
      <c r="I12" s="143"/>
      <c r="J12" s="54">
        <f>IF(C12="",0,IF(C12&lt;0.01,1,0))</f>
        <v>0</v>
      </c>
      <c r="K12" s="43">
        <f>IF(C12&lt;&gt;"",1,0)</f>
        <v>0</v>
      </c>
      <c r="L12" s="43"/>
      <c r="M12" s="64"/>
      <c r="N12" s="88"/>
      <c r="O12" s="88"/>
      <c r="P12" s="151"/>
      <c r="Q12" s="40"/>
    </row>
    <row r="13" spans="2:17" ht="15" customHeight="1" x14ac:dyDescent="0.55000000000000004">
      <c r="B13" s="72"/>
      <c r="C13" s="84"/>
      <c r="D13" s="2" t="str">
        <f>IF(LEN(C13)&gt;6,"re-enter",IF(C13&gt;0.5,"HI cal",""))</f>
        <v/>
      </c>
      <c r="F13" s="141"/>
      <c r="G13" s="139" t="str">
        <f>IF(MIN(C11:C14)&lt;0.01,"",CONCATENATE("The average of the four values is  ",TEXT(D72,"0.000000")," g/dl."))</f>
        <v/>
      </c>
      <c r="H13" s="140"/>
      <c r="I13" s="140"/>
      <c r="J13" s="54">
        <f>IF(C13="",0,IF(C13&lt;0.01,1,0))</f>
        <v>0</v>
      </c>
      <c r="K13" s="43">
        <f>IF(C13&lt;&gt;"",1,0)</f>
        <v>0</v>
      </c>
      <c r="L13" s="43"/>
      <c r="M13" s="64"/>
      <c r="N13" s="88"/>
      <c r="O13" s="88"/>
      <c r="P13" s="151"/>
      <c r="Q13" s="40"/>
    </row>
    <row r="14" spans="2:17" ht="15" customHeight="1" thickBot="1" x14ac:dyDescent="0.6">
      <c r="B14" s="75"/>
      <c r="C14" s="85"/>
      <c r="D14" s="2" t="str">
        <f>IF(LEN(C14)&gt;6,"re-enter",IF(C14&gt;0.5,"HI cal",""))</f>
        <v/>
      </c>
      <c r="F14" s="141"/>
      <c r="G14" s="144" t="str">
        <f>IF(MIN(C11:C14)&lt;0.01,"",CONCATENATE("The ",D76*100,"% uncertainty is +/- ", TEXT(D77,"0.0000000"), " g/dl, at a 99.73 % level of confidence (k=3)."))</f>
        <v/>
      </c>
      <c r="H14" s="145"/>
      <c r="I14" s="145"/>
      <c r="J14" s="54">
        <f>IF(C14="",0,IF(C14&lt;0.01,1,0))</f>
        <v>0</v>
      </c>
      <c r="K14" s="43">
        <f>IF(C14&lt;&gt;"",1,0)</f>
        <v>0</v>
      </c>
      <c r="L14" s="43"/>
      <c r="M14" s="64"/>
      <c r="N14" s="88"/>
      <c r="O14" s="88"/>
      <c r="P14" s="151"/>
      <c r="Q14" s="40"/>
    </row>
    <row r="15" spans="2:17" x14ac:dyDescent="0.55000000000000004">
      <c r="B15" s="117"/>
      <c r="F15" s="141"/>
      <c r="G15" s="146" t="str">
        <f>IF(OR(MIN(C11:C14)&lt;0.01,SUM(K11:K14)&lt;&gt;4),"",IF(AND(MAX(D67:D70)&gt;D76,M30=""),"",IF(AND(MAX(D67:D70)&gt;D76,M30&lt;&gt;""),"The lowest value was used for reporting.",CONCATENATE("The ",IF(C8="serum","serum converted, ",""),"truncated average for reporting is ",IF(C8="serum",TEXT(F74,"0.00"),TEXT(D74,"0.00")),"  g/dl."))))</f>
        <v/>
      </c>
      <c r="H15" s="147"/>
      <c r="I15" s="147"/>
      <c r="J15" s="54"/>
      <c r="M15" s="64"/>
      <c r="N15" s="88"/>
      <c r="O15" s="91"/>
      <c r="P15" s="151"/>
      <c r="Q15" s="40"/>
    </row>
    <row r="16" spans="2:17" x14ac:dyDescent="0.55000000000000004">
      <c r="B16" s="117"/>
      <c r="C16" s="70" t="str">
        <f>IF(AND(C9&lt;&gt;"acetone",C17="x",SUM(K11:K14)&gt;0,SUM(J11:J14)=0),"'No alcohol' selected below conflicts with entered results!","")</f>
        <v/>
      </c>
      <c r="F16" s="141"/>
      <c r="G16" s="144" t="str">
        <f>IF(C8="serum",CONCATENATE("The serum to whole blood conversion calculation is:  ",TEXT(D72,"0.000000")," g/dl / 1.18 = ",TEXT(F72,"0.000000")," g/dl."),"")</f>
        <v/>
      </c>
      <c r="H16" s="145"/>
      <c r="I16" s="145"/>
      <c r="J16" s="54"/>
      <c r="M16" s="64"/>
      <c r="N16" s="88"/>
      <c r="O16" s="7"/>
      <c r="P16" s="151"/>
      <c r="Q16" s="40"/>
    </row>
    <row r="17" spans="2:17" x14ac:dyDescent="0.55000000000000004">
      <c r="B17" s="68" t="s">
        <v>42</v>
      </c>
      <c r="C17" s="86"/>
      <c r="D17" s="60" t="s">
        <v>43</v>
      </c>
      <c r="F17" s="98"/>
      <c r="M17" s="64"/>
      <c r="N17" s="7"/>
      <c r="O17" s="7"/>
      <c r="P17" s="151"/>
      <c r="Q17" s="40"/>
    </row>
    <row r="18" spans="2:17" x14ac:dyDescent="0.55000000000000004">
      <c r="M18" s="64"/>
      <c r="N18" s="7"/>
      <c r="O18" s="123"/>
      <c r="P18" s="151"/>
      <c r="Q18" s="40"/>
    </row>
    <row r="19" spans="2:17" x14ac:dyDescent="0.55000000000000004">
      <c r="B19" s="59" t="s">
        <v>85</v>
      </c>
      <c r="C19" s="38" t="str">
        <f>IFERROR(IF(B20="","",IF(VLOOKUP(B20,othervolid,1)=B20,"","+")),"+")</f>
        <v/>
      </c>
      <c r="E19" s="148" t="s">
        <v>82</v>
      </c>
      <c r="F19" s="148"/>
      <c r="G19" s="148"/>
      <c r="H19" s="148"/>
      <c r="I19" s="38" t="str">
        <f>IFERROR(IF(E20="","",IF(VLOOKUP(E20,othervolid,1)=E20,"","+")),"+")</f>
        <v/>
      </c>
      <c r="M19" s="64"/>
      <c r="N19" s="7"/>
      <c r="O19" s="7"/>
      <c r="P19" s="151"/>
      <c r="Q19" s="40"/>
    </row>
    <row r="20" spans="2:17" ht="15" customHeight="1" x14ac:dyDescent="0.55000000000000004">
      <c r="B20" s="158"/>
      <c r="C20" s="158"/>
      <c r="E20" s="171"/>
      <c r="F20" s="172"/>
      <c r="G20" s="172"/>
      <c r="H20" s="173"/>
      <c r="M20" s="64"/>
      <c r="N20" s="88"/>
      <c r="O20" s="7"/>
      <c r="P20" s="151"/>
      <c r="Q20" s="40"/>
    </row>
    <row r="21" spans="2:17" x14ac:dyDescent="0.55000000000000004">
      <c r="D21" s="99" t="str">
        <f>IF(AND(B20=E20,B20&lt;&gt;""),"The two entries above conflict with eachother!","")</f>
        <v/>
      </c>
      <c r="M21" s="64"/>
      <c r="N21" s="88"/>
      <c r="O21" s="7"/>
      <c r="P21" s="151"/>
      <c r="Q21" s="40"/>
    </row>
    <row r="22" spans="2:17" ht="15" customHeight="1" x14ac:dyDescent="0.55000000000000004">
      <c r="B22" s="38" t="s">
        <v>101</v>
      </c>
      <c r="E22" s="38" t="str">
        <f>IFERROR(IF(B23="","",IF(VLOOKUP(B23,statements_alpha,1)=B23,"","+")),"+")</f>
        <v/>
      </c>
      <c r="F22" s="39"/>
      <c r="G22" s="58"/>
      <c r="H22" s="58"/>
      <c r="I22" s="58"/>
      <c r="M22" s="64"/>
      <c r="N22" s="7"/>
      <c r="O22" s="7"/>
      <c r="P22" s="151"/>
      <c r="Q22" s="40"/>
    </row>
    <row r="23" spans="2:17" ht="15" customHeight="1" x14ac:dyDescent="0.55000000000000004">
      <c r="B23" s="152"/>
      <c r="C23" s="153"/>
      <c r="D23" s="153"/>
      <c r="E23" s="153"/>
      <c r="F23" s="153"/>
      <c r="G23" s="153"/>
      <c r="H23" s="153"/>
      <c r="I23" s="154"/>
      <c r="M23" s="64"/>
      <c r="N23" s="149" t="s">
        <v>98</v>
      </c>
      <c r="O23" s="134"/>
      <c r="P23" s="150"/>
      <c r="Q23" s="40"/>
    </row>
    <row r="24" spans="2:17" x14ac:dyDescent="0.55000000000000004">
      <c r="B24" s="155"/>
      <c r="C24" s="156"/>
      <c r="D24" s="156"/>
      <c r="E24" s="156"/>
      <c r="F24" s="156"/>
      <c r="G24" s="156"/>
      <c r="H24" s="156"/>
      <c r="I24" s="157"/>
      <c r="M24" s="64"/>
      <c r="N24" s="107"/>
      <c r="O24" s="108"/>
      <c r="P24" s="109"/>
      <c r="Q24" s="40"/>
    </row>
    <row r="25" spans="2:17" x14ac:dyDescent="0.55000000000000004">
      <c r="F25" s="7"/>
      <c r="G25" s="58"/>
      <c r="H25" s="58"/>
      <c r="I25" s="58"/>
      <c r="M25" s="64"/>
      <c r="N25" s="7"/>
      <c r="O25" s="177" t="str">
        <f>IF(B27="","",RIGHT(B27,LEN(B27)-48))</f>
        <v/>
      </c>
      <c r="P25" s="177"/>
      <c r="Q25" s="40"/>
    </row>
    <row r="26" spans="2:17" ht="15" customHeight="1" x14ac:dyDescent="0.55000000000000004">
      <c r="B26" s="111" t="s">
        <v>102</v>
      </c>
      <c r="C26" s="38" t="str">
        <f>IFERROR(IF(B27="","",IF(VLOOKUP(B27,dispositions_alpha,1)=B27,"","+")),"+")</f>
        <v/>
      </c>
      <c r="M26" s="64"/>
      <c r="N26" s="7"/>
      <c r="O26" s="177"/>
      <c r="P26" s="177"/>
      <c r="Q26" s="40"/>
    </row>
    <row r="27" spans="2:17" x14ac:dyDescent="0.55000000000000004">
      <c r="B27" s="168"/>
      <c r="C27" s="169"/>
      <c r="D27" s="169"/>
      <c r="E27" s="169"/>
      <c r="F27" s="169"/>
      <c r="G27" s="169"/>
      <c r="H27" s="169"/>
      <c r="I27" s="170"/>
      <c r="M27" s="64"/>
      <c r="N27" s="7"/>
      <c r="O27" s="7"/>
      <c r="P27" s="7"/>
      <c r="Q27" s="40"/>
    </row>
    <row r="28" spans="2:17" x14ac:dyDescent="0.55000000000000004">
      <c r="M28" s="64"/>
      <c r="N28" s="176" t="s">
        <v>99</v>
      </c>
      <c r="O28" s="176"/>
      <c r="P28" s="176"/>
      <c r="Q28" s="40"/>
    </row>
    <row r="29" spans="2:17" ht="15" customHeight="1" x14ac:dyDescent="0.55000000000000004">
      <c r="B29" s="42" t="s">
        <v>28</v>
      </c>
      <c r="C29" s="102"/>
      <c r="D29" s="102"/>
      <c r="E29" s="102"/>
      <c r="F29" s="102"/>
      <c r="G29" s="102"/>
      <c r="H29" s="102"/>
      <c r="I29" s="102"/>
      <c r="N29" s="79"/>
      <c r="O29" s="79"/>
      <c r="P29" s="79"/>
    </row>
    <row r="30" spans="2:17" x14ac:dyDescent="0.55000000000000004">
      <c r="B30" s="179"/>
      <c r="C30" s="180"/>
      <c r="D30" s="180"/>
      <c r="E30" s="180"/>
      <c r="F30" s="180"/>
      <c r="G30" s="180"/>
      <c r="H30" s="180"/>
      <c r="I30" s="181"/>
      <c r="M30" s="130"/>
      <c r="N30" s="178" t="str">
        <f>IF(AND(MAX(D67:D70)&gt;D76,SUM(K11:K14)=4),"&lt;- If this is a second set of values for the case, and both sets have an unacceptable deviation from the mean, enter the lowest value in the cell to the left (gm/dL).","")</f>
        <v/>
      </c>
      <c r="O30" s="178"/>
      <c r="P30" s="178"/>
    </row>
    <row r="31" spans="2:17" ht="15" customHeight="1" x14ac:dyDescent="0.55000000000000004">
      <c r="B31" s="182"/>
      <c r="C31" s="183"/>
      <c r="D31" s="183"/>
      <c r="E31" s="183"/>
      <c r="F31" s="183"/>
      <c r="G31" s="183"/>
      <c r="H31" s="183"/>
      <c r="I31" s="184"/>
      <c r="N31" s="178"/>
      <c r="O31" s="178"/>
      <c r="P31" s="178"/>
    </row>
    <row r="32" spans="2:17" x14ac:dyDescent="0.55000000000000004">
      <c r="B32" s="182"/>
      <c r="C32" s="183"/>
      <c r="D32" s="183"/>
      <c r="E32" s="183"/>
      <c r="F32" s="183"/>
      <c r="G32" s="183"/>
      <c r="H32" s="183"/>
      <c r="I32" s="184"/>
      <c r="M32" s="5"/>
    </row>
    <row r="33" spans="2:9" x14ac:dyDescent="0.55000000000000004">
      <c r="B33" s="182"/>
      <c r="C33" s="183"/>
      <c r="D33" s="183"/>
      <c r="E33" s="183"/>
      <c r="F33" s="183"/>
      <c r="G33" s="183"/>
      <c r="H33" s="183"/>
      <c r="I33" s="184"/>
    </row>
    <row r="34" spans="2:9" x14ac:dyDescent="0.55000000000000004">
      <c r="B34" s="182"/>
      <c r="C34" s="183"/>
      <c r="D34" s="183"/>
      <c r="E34" s="183"/>
      <c r="F34" s="183"/>
      <c r="G34" s="183"/>
      <c r="H34" s="183"/>
      <c r="I34" s="184"/>
    </row>
    <row r="35" spans="2:9" x14ac:dyDescent="0.55000000000000004">
      <c r="B35" s="182"/>
      <c r="C35" s="183"/>
      <c r="D35" s="183"/>
      <c r="E35" s="183"/>
      <c r="F35" s="183"/>
      <c r="G35" s="183"/>
      <c r="H35" s="183"/>
      <c r="I35" s="184"/>
    </row>
    <row r="36" spans="2:9" x14ac:dyDescent="0.55000000000000004">
      <c r="B36" s="182"/>
      <c r="C36" s="183"/>
      <c r="D36" s="183"/>
      <c r="E36" s="183"/>
      <c r="F36" s="183"/>
      <c r="G36" s="183"/>
      <c r="H36" s="183"/>
      <c r="I36" s="184"/>
    </row>
    <row r="37" spans="2:9" x14ac:dyDescent="0.55000000000000004">
      <c r="B37" s="182"/>
      <c r="C37" s="183"/>
      <c r="D37" s="183"/>
      <c r="E37" s="183"/>
      <c r="F37" s="183"/>
      <c r="G37" s="183"/>
      <c r="H37" s="183"/>
      <c r="I37" s="184"/>
    </row>
    <row r="38" spans="2:9" x14ac:dyDescent="0.55000000000000004">
      <c r="B38" s="185"/>
      <c r="C38" s="186"/>
      <c r="D38" s="186"/>
      <c r="E38" s="186"/>
      <c r="F38" s="186"/>
      <c r="G38" s="186"/>
      <c r="H38" s="186"/>
      <c r="I38" s="187"/>
    </row>
    <row r="40" spans="2:9" x14ac:dyDescent="0.55000000000000004">
      <c r="B40" s="7" t="s">
        <v>103</v>
      </c>
    </row>
    <row r="41" spans="2:9" ht="15" customHeight="1" x14ac:dyDescent="0.55000000000000004">
      <c r="B41" s="159" t="str">
        <f>CONCATENATE(IF(B90="","",B90&amp;CHAR(10)&amp;CHAR(10)),IF(B23="","","- "&amp;B23&amp;CHAR(10)&amp;CHAR(10)))</f>
        <v/>
      </c>
      <c r="C41" s="160"/>
      <c r="D41" s="160"/>
      <c r="E41" s="160"/>
      <c r="F41" s="160"/>
      <c r="G41" s="160"/>
      <c r="H41" s="160"/>
      <c r="I41" s="161"/>
    </row>
    <row r="42" spans="2:9" x14ac:dyDescent="0.55000000000000004">
      <c r="B42" s="162"/>
      <c r="C42" s="163"/>
      <c r="D42" s="163"/>
      <c r="E42" s="163"/>
      <c r="F42" s="163"/>
      <c r="G42" s="163"/>
      <c r="H42" s="163"/>
      <c r="I42" s="164"/>
    </row>
    <row r="43" spans="2:9" x14ac:dyDescent="0.55000000000000004">
      <c r="B43" s="162"/>
      <c r="C43" s="163"/>
      <c r="D43" s="163"/>
      <c r="E43" s="163"/>
      <c r="F43" s="163"/>
      <c r="G43" s="163"/>
      <c r="H43" s="163"/>
      <c r="I43" s="164"/>
    </row>
    <row r="44" spans="2:9" x14ac:dyDescent="0.55000000000000004">
      <c r="B44" s="162"/>
      <c r="C44" s="163"/>
      <c r="D44" s="163"/>
      <c r="E44" s="163"/>
      <c r="F44" s="163"/>
      <c r="G44" s="163"/>
      <c r="H44" s="163"/>
      <c r="I44" s="164"/>
    </row>
    <row r="45" spans="2:9" x14ac:dyDescent="0.55000000000000004">
      <c r="B45" s="162"/>
      <c r="C45" s="163"/>
      <c r="D45" s="163"/>
      <c r="E45" s="163"/>
      <c r="F45" s="163"/>
      <c r="G45" s="163"/>
      <c r="H45" s="163"/>
      <c r="I45" s="164"/>
    </row>
    <row r="46" spans="2:9" x14ac:dyDescent="0.55000000000000004">
      <c r="B46" s="162"/>
      <c r="C46" s="163"/>
      <c r="D46" s="163"/>
      <c r="E46" s="163"/>
      <c r="F46" s="163"/>
      <c r="G46" s="163"/>
      <c r="H46" s="163"/>
      <c r="I46" s="164"/>
    </row>
    <row r="47" spans="2:9" x14ac:dyDescent="0.55000000000000004">
      <c r="B47" s="162"/>
      <c r="C47" s="163"/>
      <c r="D47" s="163"/>
      <c r="E47" s="163"/>
      <c r="F47" s="163"/>
      <c r="G47" s="163"/>
      <c r="H47" s="163"/>
      <c r="I47" s="164"/>
    </row>
    <row r="48" spans="2:9" x14ac:dyDescent="0.55000000000000004">
      <c r="B48" s="162"/>
      <c r="C48" s="163"/>
      <c r="D48" s="163"/>
      <c r="E48" s="163"/>
      <c r="F48" s="163"/>
      <c r="G48" s="163"/>
      <c r="H48" s="163"/>
      <c r="I48" s="164"/>
    </row>
    <row r="49" spans="2:12" x14ac:dyDescent="0.55000000000000004">
      <c r="B49" s="162"/>
      <c r="C49" s="163"/>
      <c r="D49" s="163"/>
      <c r="E49" s="163"/>
      <c r="F49" s="163"/>
      <c r="G49" s="163"/>
      <c r="H49" s="163"/>
      <c r="I49" s="164"/>
    </row>
    <row r="50" spans="2:12" x14ac:dyDescent="0.55000000000000004">
      <c r="B50" s="162"/>
      <c r="C50" s="163"/>
      <c r="D50" s="163"/>
      <c r="E50" s="163"/>
      <c r="F50" s="163"/>
      <c r="G50" s="163"/>
      <c r="H50" s="163"/>
      <c r="I50" s="164"/>
    </row>
    <row r="51" spans="2:12" x14ac:dyDescent="0.55000000000000004">
      <c r="B51" s="162"/>
      <c r="C51" s="163"/>
      <c r="D51" s="163"/>
      <c r="E51" s="163"/>
      <c r="F51" s="163"/>
      <c r="G51" s="163"/>
      <c r="H51" s="163"/>
      <c r="I51" s="164"/>
    </row>
    <row r="52" spans="2:12" x14ac:dyDescent="0.55000000000000004">
      <c r="B52" s="162"/>
      <c r="C52" s="163"/>
      <c r="D52" s="163"/>
      <c r="E52" s="163"/>
      <c r="F52" s="163"/>
      <c r="G52" s="163"/>
      <c r="H52" s="163"/>
      <c r="I52" s="164"/>
    </row>
    <row r="53" spans="2:12" x14ac:dyDescent="0.55000000000000004">
      <c r="B53" s="162"/>
      <c r="C53" s="163"/>
      <c r="D53" s="163"/>
      <c r="E53" s="163"/>
      <c r="F53" s="163"/>
      <c r="G53" s="163"/>
      <c r="H53" s="163"/>
      <c r="I53" s="164"/>
    </row>
    <row r="54" spans="2:12" x14ac:dyDescent="0.55000000000000004">
      <c r="B54" s="162"/>
      <c r="C54" s="163"/>
      <c r="D54" s="163"/>
      <c r="E54" s="163"/>
      <c r="F54" s="163"/>
      <c r="G54" s="163"/>
      <c r="H54" s="163"/>
      <c r="I54" s="164"/>
    </row>
    <row r="55" spans="2:12" x14ac:dyDescent="0.55000000000000004">
      <c r="B55" s="165"/>
      <c r="C55" s="166"/>
      <c r="D55" s="166"/>
      <c r="E55" s="166"/>
      <c r="F55" s="166"/>
      <c r="G55" s="166"/>
      <c r="H55" s="166"/>
      <c r="I55" s="167"/>
    </row>
    <row r="56" spans="2:12" x14ac:dyDescent="0.55000000000000004">
      <c r="B56" s="103"/>
      <c r="C56" s="103"/>
      <c r="D56" s="103"/>
      <c r="E56" s="103"/>
      <c r="F56" s="103"/>
      <c r="G56" s="103"/>
      <c r="H56" s="103"/>
      <c r="I56" s="103"/>
    </row>
    <row r="57" spans="2:12" x14ac:dyDescent="0.55000000000000004">
      <c r="B57" s="104" t="s">
        <v>112</v>
      </c>
      <c r="C57" s="103"/>
      <c r="D57" s="103"/>
      <c r="E57" s="103"/>
      <c r="F57" s="103"/>
      <c r="G57" s="103"/>
      <c r="H57" s="103"/>
      <c r="I57" s="103"/>
    </row>
    <row r="59" spans="2:12" x14ac:dyDescent="0.55000000000000004">
      <c r="B59" s="42" t="str">
        <f>'1'!B59</f>
        <v>Form template approved by Toxicology Technical Leader Wayne Lewallen on 11/14/2019.</v>
      </c>
    </row>
    <row r="60" spans="2:12" x14ac:dyDescent="0.55000000000000004">
      <c r="B60" s="42"/>
    </row>
    <row r="61" spans="2:12" x14ac:dyDescent="0.55000000000000004">
      <c r="B61" s="42"/>
      <c r="L61" s="119"/>
    </row>
    <row r="62" spans="2:12" x14ac:dyDescent="0.55000000000000004">
      <c r="B62" s="42"/>
      <c r="I62" s="8"/>
      <c r="L62" s="119" t="s">
        <v>118</v>
      </c>
    </row>
    <row r="63" spans="2:12" x14ac:dyDescent="0.55000000000000004">
      <c r="I63" s="131"/>
    </row>
    <row r="64" spans="2:12" x14ac:dyDescent="0.55000000000000004">
      <c r="I64" s="7"/>
    </row>
    <row r="65" spans="1:7" hidden="1" x14ac:dyDescent="0.55000000000000004">
      <c r="B65" s="44" t="s">
        <v>29</v>
      </c>
    </row>
    <row r="66" spans="1:7" hidden="1" x14ac:dyDescent="0.55000000000000004">
      <c r="B66" s="21" t="s">
        <v>41</v>
      </c>
      <c r="C66" s="46" t="s">
        <v>3</v>
      </c>
      <c r="D66" s="45"/>
    </row>
    <row r="67" spans="1:7" hidden="1" x14ac:dyDescent="0.55000000000000004">
      <c r="B67" s="47">
        <f>C11</f>
        <v>0</v>
      </c>
      <c r="C67" s="9" t="e">
        <f>ABS(C11-D$72)</f>
        <v>#DIV/0!</v>
      </c>
      <c r="D67" s="16" t="str">
        <f>IFERROR(C67/$D$72,"")</f>
        <v/>
      </c>
    </row>
    <row r="68" spans="1:7" hidden="1" x14ac:dyDescent="0.55000000000000004">
      <c r="B68" s="47">
        <f>C12</f>
        <v>0</v>
      </c>
      <c r="C68" s="10" t="e">
        <f>ABS(C12-D$72)</f>
        <v>#DIV/0!</v>
      </c>
      <c r="D68" s="16" t="str">
        <f t="shared" ref="D68:D70" si="0">IFERROR(C68/$D$72,"")</f>
        <v/>
      </c>
    </row>
    <row r="69" spans="1:7" hidden="1" x14ac:dyDescent="0.55000000000000004">
      <c r="B69" s="47">
        <f>C13</f>
        <v>0</v>
      </c>
      <c r="C69" s="10" t="e">
        <f>ABS(C13-D$72)</f>
        <v>#DIV/0!</v>
      </c>
      <c r="D69" s="16" t="str">
        <f t="shared" si="0"/>
        <v/>
      </c>
    </row>
    <row r="70" spans="1:7" hidden="1" x14ac:dyDescent="0.55000000000000004">
      <c r="B70" s="47">
        <f>C14</f>
        <v>0</v>
      </c>
      <c r="C70" s="10" t="e">
        <f>ABS(C14-D$72)</f>
        <v>#DIV/0!</v>
      </c>
      <c r="D70" s="16" t="str">
        <f t="shared" si="0"/>
        <v/>
      </c>
    </row>
    <row r="71" spans="1:7" hidden="1" x14ac:dyDescent="0.55000000000000004">
      <c r="F71" s="38" t="s">
        <v>77</v>
      </c>
    </row>
    <row r="72" spans="1:7" hidden="1" x14ac:dyDescent="0.55000000000000004">
      <c r="C72" s="38" t="s">
        <v>0</v>
      </c>
      <c r="D72" s="6" t="e">
        <f>AVERAGE(C11:C14)</f>
        <v>#DIV/0!</v>
      </c>
      <c r="E72" s="38" t="s">
        <v>10</v>
      </c>
      <c r="F72" s="37" t="e">
        <f>D72/1.18</f>
        <v>#DIV/0!</v>
      </c>
      <c r="G72" s="38" t="s">
        <v>10</v>
      </c>
    </row>
    <row r="73" spans="1:7" hidden="1" x14ac:dyDescent="0.55000000000000004">
      <c r="C73" s="55" t="s">
        <v>4</v>
      </c>
      <c r="D73" s="3" t="e">
        <f>TEXT(INT(D72*100)/100,"0.00")</f>
        <v>#DIV/0!</v>
      </c>
      <c r="E73" s="38" t="s">
        <v>10</v>
      </c>
      <c r="F73" s="3" t="e">
        <f>TEXT(INT(F72*100)/100,"0.00")</f>
        <v>#DIV/0!</v>
      </c>
      <c r="G73" s="38" t="s">
        <v>10</v>
      </c>
    </row>
    <row r="74" spans="1:7" hidden="1" x14ac:dyDescent="0.55000000000000004">
      <c r="C74" s="8" t="s">
        <v>1</v>
      </c>
      <c r="D74" s="4" t="str">
        <f>IF(MIN(C11:C14)&lt;0.01,"0.00",D73)</f>
        <v>0.00</v>
      </c>
      <c r="E74" s="38" t="s">
        <v>10</v>
      </c>
      <c r="F74" s="4" t="str">
        <f>IF(MIN(C11:C14)&lt;0.01,"0.00",F73)</f>
        <v>0.00</v>
      </c>
      <c r="G74" s="38" t="s">
        <v>10</v>
      </c>
    </row>
    <row r="75" spans="1:7" hidden="1" x14ac:dyDescent="0.55000000000000004"/>
    <row r="76" spans="1:7" hidden="1" x14ac:dyDescent="0.55000000000000004">
      <c r="C76" s="174" t="s">
        <v>2</v>
      </c>
      <c r="D76" s="56">
        <f>VLOOKUP(C9,Ranges!G9:H12,2)</f>
        <v>0.04</v>
      </c>
    </row>
    <row r="77" spans="1:7" hidden="1" x14ac:dyDescent="0.55000000000000004">
      <c r="B77" s="58"/>
      <c r="C77" s="175"/>
      <c r="D77" s="57" t="e">
        <f>D76*D72</f>
        <v>#DIV/0!</v>
      </c>
      <c r="F77" s="1"/>
    </row>
    <row r="78" spans="1:7" hidden="1" x14ac:dyDescent="0.55000000000000004">
      <c r="B78" s="58"/>
      <c r="C78" s="65"/>
      <c r="D78" s="66"/>
      <c r="F78" s="1"/>
    </row>
    <row r="79" spans="1:7" hidden="1" x14ac:dyDescent="0.55000000000000004">
      <c r="B79" s="11" t="s">
        <v>76</v>
      </c>
      <c r="C79" s="11"/>
    </row>
    <row r="80" spans="1:7" hidden="1" x14ac:dyDescent="0.55000000000000004">
      <c r="A80" s="64"/>
      <c r="B80" s="38" t="s">
        <v>78</v>
      </c>
      <c r="C80" s="63" t="str">
        <f>IF(OR(SUM(J11:J14)&gt;0,MAX(D67:D70)&gt;D76,C8="serum"),"",IF(D74="0.00","",CONCATENATE("The measured ",C8," acetone concentration is ",TEXT(TRUNC(D72,3),"0.000")," +/- ",IF(INT(D72*D76*10000)&lt;5,"0.001",TEXT(D72*D76,"0.000"))," grams per 100 milliliters, at a coverage probability of 99.7%.  ",CHAR(10),CHAR(10))))</f>
        <v/>
      </c>
    </row>
    <row r="81" spans="1:9" hidden="1" x14ac:dyDescent="0.55000000000000004">
      <c r="A81" s="64"/>
      <c r="B81" s="38" t="s">
        <v>79</v>
      </c>
      <c r="C81" s="63" t="str">
        <f>CONCATENATE("The ",C8," alcohol concentration is 0.00 grams of alcohol per 100 milliliters, as defined by NCGS 20-4.01 (1b).  ",IF(AND(B20="",E20="",C9&lt;&gt;"acetone"),C86,CHAR(10)&amp;CHAR(10)))</f>
        <v>The blood alcohol concentration is 0.00 grams of alcohol per 100 milliliters, as defined by NCGS 20-4.01 (1b).    (Analysis performed using HS-GC.)</v>
      </c>
    </row>
    <row r="82" spans="1:9" hidden="1" x14ac:dyDescent="0.55000000000000004">
      <c r="A82" s="64"/>
      <c r="B82" s="38" t="s">
        <v>80</v>
      </c>
      <c r="C82" s="63" t="str">
        <f>IFERROR(IF(AND(SUM(J11:J14)=0,MAX(D67:D70)&gt;D76),"",IF(C8="serum",CONCATENATE("The blood ",C9," concentration is ",TEXT(F74,"0.00")," grams of alcohol per 100 milliliters, as defined by NCGS 20-4.01 (1b).  The reported blood alcohol concentration is a calculated value resulting from a converted serum alcohol concentration.  The measured serum ",C9," concentration is ",TEXT(TRUNC(D72,3),"0.000")," +/- ",IF(INT(D72*D76*10000)&lt;5,"0.001",TEXT(D72*D76,"0.000"))," grams of alcohol per 100 milliliters, at a coverage probability of 99.7%.",IF(AND(B20="",E20=""),C86,CHAR(10)&amp;CHAR(10))),"")),"")</f>
        <v/>
      </c>
    </row>
    <row r="83" spans="1:9" hidden="1" x14ac:dyDescent="0.55000000000000004">
      <c r="A83" s="64"/>
      <c r="B83" s="38" t="s">
        <v>81</v>
      </c>
      <c r="C83" s="63" t="str">
        <f>IFERROR(IF(AND(SUM(J11:J14)=0,MAX(D67:D70)&gt;D76,SUM(K11:K14)=4,M30&lt;&gt;""),CONCATENATE("The ",C8," ",C9," concentration is ",TEXT(INT(M30*100)/100,"0.00")," grams of alcohol per 100 milliliters, as defined by NCGS 20-4.01 (1b)."),IF(AND(SUM(J11:J14)=0,MAX(D67:D70)&gt;D76),"",CONCATENATE("The ",C8," ",C9," concentration is ",TEXT(D74,"0.00")," grams of alcohol per 100 milliliters, as defined by NCGS 20-4.01 (1b).","  The measured ",C8," ",C9," concentration is ",TEXT(TRUNC(D72,3),"0.000")," +/- ",IF(INT(D72*D76*10000)&lt;5,"0.001",TEXT(D72*D76,"0.000"))," grams of alcohol per 100 milliliters, at a coverage probability of 99.7%.  ",IF(AND(B20="",E20=""),C86,CHAR(10)&amp;CHAR(10))))),"")</f>
        <v/>
      </c>
    </row>
    <row r="84" spans="1:9" hidden="1" x14ac:dyDescent="0.55000000000000004">
      <c r="A84" s="64"/>
      <c r="B84" s="38" t="s">
        <v>83</v>
      </c>
      <c r="C84" s="63" t="str">
        <f>CONCATENATE("Analysis confirmed the presence of the following substance: ",B20,".  ",CHAR(10),CHAR(10))</f>
        <v xml:space="preserve">Analysis confirmed the presence of the following substance: .  
</v>
      </c>
    </row>
    <row r="85" spans="1:9" hidden="1" x14ac:dyDescent="0.55000000000000004">
      <c r="A85" s="64"/>
      <c r="B85" s="67" t="s">
        <v>84</v>
      </c>
      <c r="C85" s="54" t="str">
        <f>CONCATENATE("Analysis did not confirm the presence of the following: ",E20,".  ",CHAR(10),CHAR(10))</f>
        <v xml:space="preserve">Analysis did not confirm the presence of the following: .  
</v>
      </c>
    </row>
    <row r="86" spans="1:9" hidden="1" x14ac:dyDescent="0.55000000000000004">
      <c r="A86" s="64"/>
      <c r="B86" s="78" t="s">
        <v>90</v>
      </c>
      <c r="C86" s="101" t="s">
        <v>111</v>
      </c>
    </row>
    <row r="87" spans="1:9" hidden="1" x14ac:dyDescent="0.55000000000000004"/>
    <row r="88" spans="1:9" hidden="1" x14ac:dyDescent="0.55000000000000004"/>
    <row r="89" spans="1:9" hidden="1" x14ac:dyDescent="0.55000000000000004">
      <c r="B89" s="38" t="s">
        <v>100</v>
      </c>
      <c r="E89" s="90"/>
    </row>
    <row r="90" spans="1:9" hidden="1" x14ac:dyDescent="0.55000000000000004">
      <c r="B90" s="159" t="str">
        <f>CONCATENATE(IF(AND(C8&lt;&gt;"serum",C9="acetone"),"- "&amp;C80,""),IF(OR(C17="x",AND(C9&lt;&gt;"acetone",SUM(J11:J14)&gt;0)),"- "&amp;C81,""),IF(AND(SUM(K11:K14)&gt;1,C8&lt;&gt;"serum",C9&lt;&gt;"acetone",C17&lt;&gt;"x",SUM(J11:J14)=0),"- "&amp;C83,""),IF(AND(C8="serum",C17&lt;&gt;"x",SUM(J11:J14)=0),"- "&amp;C82,""),IF(B20&lt;&gt;"","- "&amp;C84,""),IF(E20&lt;&gt;"","- "&amp;C85,""),IF(OR(B20&lt;&gt;"",E20&lt;&gt;"",AND(C9="acetone",C8&lt;&gt;"serum")),C86,""))</f>
        <v/>
      </c>
      <c r="C90" s="160"/>
      <c r="D90" s="160"/>
      <c r="E90" s="160"/>
      <c r="F90" s="160"/>
      <c r="G90" s="160"/>
      <c r="H90" s="160"/>
      <c r="I90" s="161"/>
    </row>
    <row r="91" spans="1:9" hidden="1" x14ac:dyDescent="0.55000000000000004">
      <c r="B91" s="162"/>
      <c r="C91" s="163"/>
      <c r="D91" s="163"/>
      <c r="E91" s="163"/>
      <c r="F91" s="163"/>
      <c r="G91" s="163"/>
      <c r="H91" s="163"/>
      <c r="I91" s="164"/>
    </row>
    <row r="92" spans="1:9" hidden="1" x14ac:dyDescent="0.55000000000000004">
      <c r="B92" s="162"/>
      <c r="C92" s="163"/>
      <c r="D92" s="163"/>
      <c r="E92" s="163"/>
      <c r="F92" s="163"/>
      <c r="G92" s="163"/>
      <c r="H92" s="163"/>
      <c r="I92" s="164"/>
    </row>
    <row r="93" spans="1:9" hidden="1" x14ac:dyDescent="0.55000000000000004">
      <c r="B93" s="162"/>
      <c r="C93" s="163"/>
      <c r="D93" s="163"/>
      <c r="E93" s="163"/>
      <c r="F93" s="163"/>
      <c r="G93" s="163"/>
      <c r="H93" s="163"/>
      <c r="I93" s="164"/>
    </row>
    <row r="94" spans="1:9" hidden="1" x14ac:dyDescent="0.55000000000000004">
      <c r="B94" s="162"/>
      <c r="C94" s="163"/>
      <c r="D94" s="163"/>
      <c r="E94" s="163"/>
      <c r="F94" s="163"/>
      <c r="G94" s="163"/>
      <c r="H94" s="163"/>
      <c r="I94" s="164"/>
    </row>
    <row r="95" spans="1:9" hidden="1" x14ac:dyDescent="0.55000000000000004">
      <c r="B95" s="162"/>
      <c r="C95" s="163"/>
      <c r="D95" s="163"/>
      <c r="E95" s="163"/>
      <c r="F95" s="163"/>
      <c r="G95" s="163"/>
      <c r="H95" s="163"/>
      <c r="I95" s="164"/>
    </row>
    <row r="96" spans="1:9" hidden="1" x14ac:dyDescent="0.55000000000000004">
      <c r="B96" s="162"/>
      <c r="C96" s="163"/>
      <c r="D96" s="163"/>
      <c r="E96" s="163"/>
      <c r="F96" s="163"/>
      <c r="G96" s="163"/>
      <c r="H96" s="163"/>
      <c r="I96" s="164"/>
    </row>
    <row r="97" spans="2:9" hidden="1" x14ac:dyDescent="0.55000000000000004">
      <c r="B97" s="162"/>
      <c r="C97" s="163"/>
      <c r="D97" s="163"/>
      <c r="E97" s="163"/>
      <c r="F97" s="163"/>
      <c r="G97" s="163"/>
      <c r="H97" s="163"/>
      <c r="I97" s="164"/>
    </row>
    <row r="98" spans="2:9" hidden="1" x14ac:dyDescent="0.55000000000000004">
      <c r="B98" s="162"/>
      <c r="C98" s="163"/>
      <c r="D98" s="163"/>
      <c r="E98" s="163"/>
      <c r="F98" s="163"/>
      <c r="G98" s="163"/>
      <c r="H98" s="163"/>
      <c r="I98" s="164"/>
    </row>
    <row r="99" spans="2:9" hidden="1" x14ac:dyDescent="0.55000000000000004">
      <c r="B99" s="165"/>
      <c r="C99" s="166"/>
      <c r="D99" s="166"/>
      <c r="E99" s="166"/>
      <c r="F99" s="166"/>
      <c r="G99" s="166"/>
      <c r="H99" s="166"/>
      <c r="I99" s="167"/>
    </row>
    <row r="100" spans="2:9" hidden="1" x14ac:dyDescent="0.55000000000000004"/>
  </sheetData>
  <sheetProtection algorithmName="SHA-512" hashValue="al180r12I/WM7aRIDSoUH1WArAQdhrvCZ4LkxRvLSv2wDJQdQb8ZnHDxAU55JGLP0LWBvz4095XMPtM/tpf+wg==" saltValue="NG9CfVxhpYISuwWYF0lchw==" spinCount="100000" sheet="1" objects="1" scenarios="1"/>
  <mergeCells count="29">
    <mergeCell ref="B1:F1"/>
    <mergeCell ref="E4:F4"/>
    <mergeCell ref="E5:F5"/>
    <mergeCell ref="N7:P7"/>
    <mergeCell ref="F8:F16"/>
    <mergeCell ref="G8:I8"/>
    <mergeCell ref="N8:P8"/>
    <mergeCell ref="G9:I9"/>
    <mergeCell ref="G10:I10"/>
    <mergeCell ref="G11:I11"/>
    <mergeCell ref="B27:I27"/>
    <mergeCell ref="P11:P22"/>
    <mergeCell ref="G12:I12"/>
    <mergeCell ref="G13:I13"/>
    <mergeCell ref="G14:I14"/>
    <mergeCell ref="G15:I15"/>
    <mergeCell ref="G16:I16"/>
    <mergeCell ref="E19:H19"/>
    <mergeCell ref="B20:C20"/>
    <mergeCell ref="E20:H20"/>
    <mergeCell ref="B23:I24"/>
    <mergeCell ref="N23:P23"/>
    <mergeCell ref="O25:P26"/>
    <mergeCell ref="N28:P28"/>
    <mergeCell ref="B30:I38"/>
    <mergeCell ref="B41:I55"/>
    <mergeCell ref="C76:C77"/>
    <mergeCell ref="B90:I99"/>
    <mergeCell ref="N30:P31"/>
  </mergeCells>
  <conditionalFormatting sqref="C67:C70">
    <cfRule type="expression" dxfId="139" priority="8">
      <formula>ABS(C11-$D$72)&gt;$D$77</formula>
    </cfRule>
  </conditionalFormatting>
  <conditionalFormatting sqref="B26">
    <cfRule type="expression" dxfId="138" priority="9">
      <formula>B27=""</formula>
    </cfRule>
  </conditionalFormatting>
  <conditionalFormatting sqref="B4">
    <cfRule type="expression" dxfId="137" priority="7">
      <formula>$B$5=""</formula>
    </cfRule>
  </conditionalFormatting>
  <conditionalFormatting sqref="C4">
    <cfRule type="expression" dxfId="136" priority="6">
      <formula>$C$5=""</formula>
    </cfRule>
  </conditionalFormatting>
  <conditionalFormatting sqref="E4:F4">
    <cfRule type="expression" dxfId="135" priority="5">
      <formula>$E$5=""</formula>
    </cfRule>
  </conditionalFormatting>
  <conditionalFormatting sqref="H4">
    <cfRule type="expression" dxfId="134" priority="4">
      <formula>$H$5=""</formula>
    </cfRule>
  </conditionalFormatting>
  <conditionalFormatting sqref="C8">
    <cfRule type="expression" dxfId="133" priority="3">
      <formula>$C$8&lt;&gt;"blood"</formula>
    </cfRule>
  </conditionalFormatting>
  <conditionalFormatting sqref="C9">
    <cfRule type="expression" dxfId="132" priority="2">
      <formula>$C$9&lt;&gt;"ethanol"</formula>
    </cfRule>
  </conditionalFormatting>
  <conditionalFormatting sqref="M30">
    <cfRule type="expression" dxfId="131" priority="1">
      <formula>N30&lt;&gt;""</formula>
    </cfRule>
  </conditionalFormatting>
  <conditionalFormatting sqref="G9:G12">
    <cfRule type="expression" dxfId="130" priority="187">
      <formula>AND(SUM(J$11:J$14)=0,D67&gt;$D$76)</formula>
    </cfRule>
  </conditionalFormatting>
  <dataValidations count="8">
    <dataValidation type="list" allowBlank="1" showInputMessage="1" showErrorMessage="1" sqref="C17" xr:uid="{00000000-0002-0000-3400-000000000000}">
      <formula1>applies</formula1>
    </dataValidation>
    <dataValidation type="list" errorStyle="warning" allowBlank="1" showInputMessage="1" showErrorMessage="1" errorTitle="custom entry" error="You have entered a selection not in the drop-down list.  " sqref="B20:C20" xr:uid="{00000000-0002-0000-3400-000001000000}">
      <formula1>othervolid</formula1>
    </dataValidation>
    <dataValidation type="list" errorStyle="warning" allowBlank="1" showInputMessage="1" showErrorMessage="1" errorTitle="Custom Entry" error="You have entered a name not in the drop-down list." sqref="H5" xr:uid="{00000000-0002-0000-3400-000002000000}">
      <formula1>analyst_list</formula1>
    </dataValidation>
    <dataValidation type="list" allowBlank="1" showInputMessage="1" showErrorMessage="1" sqref="C8" xr:uid="{00000000-0002-0000-3400-000003000000}">
      <formula1>matrix_list</formula1>
    </dataValidation>
    <dataValidation type="list" errorStyle="warning" allowBlank="1" showErrorMessage="1" errorTitle="Custom entry" error="You have customized this field." sqref="B23:I24" xr:uid="{00000000-0002-0000-3400-000004000000}">
      <formula1>statements</formula1>
    </dataValidation>
    <dataValidation type="list" errorStyle="warning" allowBlank="1" showInputMessage="1" showErrorMessage="1" errorTitle="Custom Entry" error="You have entered a selection not in the drop-down list.  " sqref="E20" xr:uid="{00000000-0002-0000-3400-000005000000}">
      <formula1>othervolid</formula1>
    </dataValidation>
    <dataValidation type="textLength" errorStyle="warning" operator="equal" allowBlank="1" showInputMessage="1" showErrorMessage="1" errorTitle="Case Number Length Error?" error="The length of the case number should be 10 characters." sqref="B5" xr:uid="{00000000-0002-0000-3400-000006000000}">
      <formula1>10</formula1>
    </dataValidation>
    <dataValidation type="list" errorStyle="warning" allowBlank="1" showErrorMessage="1" errorTitle="Custom entry" error="You have customized this field." sqref="B27:I27" xr:uid="{00000000-0002-0000-3400-000007000000}">
      <formula1>dispositions</formula1>
    </dataValidation>
  </dataValidations>
  <pageMargins left="0.7" right="0.7" top="0.75" bottom="0.75" header="0.3" footer="0.3"/>
  <pageSetup scale="68" orientation="portrait" horizontalDpi="300" verticalDpi="300" r:id="rId1"/>
  <ignoredErrors>
    <ignoredError sqref="H5 E5 B5:C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274" r:id="rId4" name="Button 2">
              <controlPr defaultSize="0" print="0" autoFill="0" autoPict="0" macro="[0]!ThisWorkbook.GeneratePDF">
                <anchor moveWithCells="1">
                  <from>
                    <xdr:col>8</xdr:col>
                    <xdr:colOff>1123950</xdr:colOff>
                    <xdr:row>3</xdr:row>
                    <xdr:rowOff>11430</xdr:rowOff>
                  </from>
                  <to>
                    <xdr:col>11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3400-000008000000}">
          <x14:formula1>
            <xm:f>Ranges!$G$9:$G$12</xm:f>
          </x14:formula1>
          <xm:sqref>C9</xm:sqref>
        </x14:dataValidation>
        <x14:dataValidation type="date" errorStyle="information" operator="lessThan" allowBlank="1" showErrorMessage="1" errorTitle="Uncertainty Update Due" error="The uncertainty values used in this form are due to be updated.  Please ensure you are using the most recent form." xr:uid="{00000000-0002-0000-3400-000009000000}">
          <x14:formula1>
            <xm:f>Ranges!G14+Ranges!G16</xm:f>
          </x14:formula1>
          <xm:sqref>E5</xm:sqref>
        </x14:dataValidation>
      </x14:dataValidation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55">
    <pageSetUpPr fitToPage="1"/>
  </sheetPr>
  <dimension ref="A1:Q100"/>
  <sheetViews>
    <sheetView showGridLines="0" zoomScaleNormal="100" workbookViewId="0">
      <selection activeCell="C11" sqref="C11"/>
    </sheetView>
  </sheetViews>
  <sheetFormatPr defaultColWidth="9.15625" defaultRowHeight="14.4" x14ac:dyDescent="0.55000000000000004"/>
  <cols>
    <col min="1" max="1" width="1.83984375" style="38" customWidth="1"/>
    <col min="2" max="2" width="20.83984375" style="38" customWidth="1"/>
    <col min="3" max="3" width="12" style="38" bestFit="1" customWidth="1"/>
    <col min="4" max="4" width="11" style="38" customWidth="1"/>
    <col min="5" max="5" width="9.578125" style="38" customWidth="1"/>
    <col min="6" max="6" width="7.15625" style="38" customWidth="1"/>
    <col min="7" max="7" width="7.68359375" style="38" customWidth="1"/>
    <col min="8" max="8" width="25.68359375" style="38" customWidth="1"/>
    <col min="9" max="9" width="38.578125" style="38" customWidth="1"/>
    <col min="10" max="10" width="15.83984375" style="38" hidden="1" customWidth="1"/>
    <col min="11" max="11" width="22.41796875" style="38" hidden="1" customWidth="1"/>
    <col min="12" max="12" width="5" style="38" customWidth="1"/>
    <col min="13" max="13" width="7.41796875" style="38" customWidth="1"/>
    <col min="14" max="14" width="2.26171875" style="38" customWidth="1"/>
    <col min="15" max="15" width="2" style="38" customWidth="1"/>
    <col min="16" max="16" width="88.15625" style="38" customWidth="1"/>
    <col min="17" max="16384" width="9.15625" style="38"/>
  </cols>
  <sheetData>
    <row r="1" spans="2:17" ht="15" customHeight="1" x14ac:dyDescent="0.55000000000000004">
      <c r="B1" s="132" t="str">
        <f>'1'!B1</f>
        <v>Body Fluid Alcohol Concentration and Volatiles Reporting Form</v>
      </c>
      <c r="C1" s="133"/>
      <c r="D1" s="133"/>
      <c r="E1" s="133"/>
      <c r="F1" s="133"/>
      <c r="G1" s="79"/>
      <c r="H1" s="79"/>
      <c r="I1" s="93" t="str">
        <f>'1'!I1</f>
        <v>Version 2</v>
      </c>
      <c r="J1" s="44" t="s">
        <v>40</v>
      </c>
      <c r="K1" s="44" t="s">
        <v>40</v>
      </c>
      <c r="L1" s="44"/>
    </row>
    <row r="2" spans="2:17" ht="15" customHeight="1" x14ac:dyDescent="0.55000000000000004">
      <c r="B2" s="80" t="str">
        <f>'1'!B2</f>
        <v>NCSCL - Toxicology Section</v>
      </c>
      <c r="C2" s="11"/>
      <c r="D2" s="11"/>
      <c r="E2" s="11"/>
      <c r="F2" s="11"/>
      <c r="G2" s="11"/>
      <c r="H2" s="11"/>
      <c r="I2" s="94" t="str">
        <f>'1'!I2</f>
        <v>Effective Date: 11/14/2019</v>
      </c>
      <c r="J2" s="44"/>
      <c r="K2" s="44"/>
      <c r="L2" s="44"/>
      <c r="N2" s="100"/>
    </row>
    <row r="3" spans="2:17" ht="15" customHeight="1" x14ac:dyDescent="0.55000000000000004">
      <c r="D3" s="41"/>
      <c r="O3" s="95" t="s">
        <v>88</v>
      </c>
    </row>
    <row r="4" spans="2:17" ht="15" customHeight="1" x14ac:dyDescent="0.55000000000000004">
      <c r="B4" s="124" t="s">
        <v>37</v>
      </c>
      <c r="C4" s="124" t="s">
        <v>38</v>
      </c>
      <c r="E4" s="138" t="s">
        <v>94</v>
      </c>
      <c r="F4" s="138"/>
      <c r="H4" s="118" t="s">
        <v>44</v>
      </c>
      <c r="J4" s="92"/>
      <c r="O4" s="95"/>
      <c r="P4" s="110" t="s">
        <v>113</v>
      </c>
    </row>
    <row r="5" spans="2:17" ht="15" customHeight="1" x14ac:dyDescent="0.55000000000000004">
      <c r="B5" s="120" t="str">
        <f>IF('Sample list'!B58="","",'Sample list'!B58)</f>
        <v/>
      </c>
      <c r="C5" s="120" t="str">
        <f>IF('Sample list'!C58="","",'Sample list'!C58)</f>
        <v/>
      </c>
      <c r="E5" s="136" t="str">
        <f>IF('1'!E5="","",'1'!E5)</f>
        <v/>
      </c>
      <c r="F5" s="137"/>
      <c r="H5" s="83" t="str">
        <f>IF('1'!H5="","",'1'!H5)</f>
        <v/>
      </c>
      <c r="O5" s="38" t="s">
        <v>88</v>
      </c>
      <c r="P5" s="37" t="str">
        <f>B41</f>
        <v/>
      </c>
    </row>
    <row r="6" spans="2:17" ht="15" customHeight="1" x14ac:dyDescent="0.55000000000000004"/>
    <row r="7" spans="2:17" ht="15" customHeight="1" thickBot="1" x14ac:dyDescent="0.6">
      <c r="N7" s="135" t="s">
        <v>96</v>
      </c>
      <c r="O7" s="135"/>
      <c r="P7" s="135"/>
    </row>
    <row r="8" spans="2:17" ht="15" customHeight="1" x14ac:dyDescent="0.55000000000000004">
      <c r="B8" s="71" t="s">
        <v>92</v>
      </c>
      <c r="C8" s="81" t="s">
        <v>71</v>
      </c>
      <c r="F8" s="141" t="s">
        <v>86</v>
      </c>
      <c r="G8" s="139" t="str">
        <f>CONCATENATE("The measured ",C9," values are:")</f>
        <v>The measured ethanol values are:</v>
      </c>
      <c r="H8" s="140"/>
      <c r="I8" s="140"/>
      <c r="M8" s="64"/>
      <c r="N8" s="134" t="s">
        <v>97</v>
      </c>
      <c r="O8" s="134"/>
      <c r="P8" s="134"/>
      <c r="Q8" s="40"/>
    </row>
    <row r="9" spans="2:17" ht="15" customHeight="1" x14ac:dyDescent="0.55000000000000004">
      <c r="B9" s="72" t="s">
        <v>93</v>
      </c>
      <c r="C9" s="82" t="s">
        <v>5</v>
      </c>
      <c r="F9" s="141"/>
      <c r="G9" s="142" t="str">
        <f>IF(C11="","",IF(C11=0,"0.0000  g/dl",CONCATENATE(TEXT(C11,"0.0000"),"  g/dl",IF(AND(SUM(J$11:J$14)=0,D67&gt;$D$76),CONCATENATE("  (&gt;",$D$76*100,"% deviation from the average)"),""),IF(C11*10000-INT(C11*10000)&gt;0.0001,"    (THIS VALUE CONTAINS MORE DECIMAL PLACES THAN DISPLAYED)",""))))</f>
        <v/>
      </c>
      <c r="H9" s="143"/>
      <c r="I9" s="143"/>
      <c r="M9" s="64"/>
      <c r="N9" s="105"/>
      <c r="O9" s="89"/>
      <c r="P9" s="106"/>
      <c r="Q9" s="40"/>
    </row>
    <row r="10" spans="2:17" ht="15" customHeight="1" x14ac:dyDescent="0.55000000000000004">
      <c r="B10" s="72"/>
      <c r="C10" s="73"/>
      <c r="D10" s="69"/>
      <c r="F10" s="141"/>
      <c r="G10" s="142" t="str">
        <f>IF(C12="","",IF(C12=0,"0.0000  g/dl",CONCATENATE(TEXT(C12,"0.0000"),"  g/dl",IF(AND(SUM(J$11:J$14)=0,D68&gt;$D$76),CONCATENATE("  (&gt;",$D$76*100,"% deviation from the average)"),""),IF(C12*10000-INT(C12*10000)&gt;0.0001,"    (THIS VALUE CONTAINS MORE DECIMAL PLACES THAN DISPLAYED)",""))))</f>
        <v/>
      </c>
      <c r="H10" s="143"/>
      <c r="I10" s="143"/>
      <c r="J10" s="38" t="s">
        <v>39</v>
      </c>
      <c r="K10" s="43" t="s">
        <v>75</v>
      </c>
      <c r="L10" s="43"/>
      <c r="M10" s="64"/>
      <c r="N10" s="7"/>
      <c r="O10" s="89" t="str">
        <f>"Item "&amp;C5&amp;":"</f>
        <v>Item :</v>
      </c>
      <c r="P10" s="89"/>
      <c r="Q10" s="40"/>
    </row>
    <row r="11" spans="2:17" ht="15" customHeight="1" x14ac:dyDescent="0.55000000000000004">
      <c r="B11" s="74" t="s">
        <v>74</v>
      </c>
      <c r="C11" s="84"/>
      <c r="D11" s="2" t="str">
        <f>IF(LEN(C11)&gt;6,"re-enter",IF(C11&gt;0.5,"HI cal",""))</f>
        <v/>
      </c>
      <c r="F11" s="141"/>
      <c r="G11" s="142" t="str">
        <f>IF(C13="","",IF(C13=0,"0.0000  g/dl",CONCATENATE(TEXT(C13,"0.0000"),"  g/dl",IF(AND(SUM(J$11:J$14)=0,D69&gt;$D$76),CONCATENATE("  (&gt;",$D$76*100,"% deviation from the average)"),""),IF(C13*10000-INT(C13*10000)&gt;0.0001,"    (THIS VALUE CONTAINS MORE DECIMAL PLACES THAN DISPLAYED)",""))))</f>
        <v/>
      </c>
      <c r="H11" s="143"/>
      <c r="I11" s="143"/>
      <c r="J11" s="54">
        <f>IF(C11="",0,IF(C11&lt;0.01,1,0))</f>
        <v>0</v>
      </c>
      <c r="K11" s="43">
        <f>IF(C11&lt;&gt;"",1,0)</f>
        <v>0</v>
      </c>
      <c r="L11" s="43"/>
      <c r="M11" s="64"/>
      <c r="N11" s="88"/>
      <c r="O11" s="91"/>
      <c r="P11" s="151" t="str">
        <f>CONCATENATE(IF(B90="","",B90&amp;CHAR(10)&amp;CHAR(10)),IF(B23="","","- "&amp;B23))</f>
        <v/>
      </c>
      <c r="Q11" s="40"/>
    </row>
    <row r="12" spans="2:17" ht="15" customHeight="1" x14ac:dyDescent="0.55000000000000004">
      <c r="B12" s="72"/>
      <c r="C12" s="84"/>
      <c r="D12" s="2" t="str">
        <f>IF(LEN(C12)&gt;6,"re-enter",IF(C12&gt;0.5,"HI cal",""))</f>
        <v/>
      </c>
      <c r="F12" s="141"/>
      <c r="G12" s="142" t="str">
        <f>IF(C14="","",IF(C14=0,"0.0000  g/dl",CONCATENATE(TEXT(C14,"0.0000"),"  g/dl",IF(AND(SUM(J$11:J$14)=0,D70&gt;$D$76),CONCATENATE("  (&gt;",$D$76*100,"% deviation from the average)"),""),IF(C14*10000-INT(C14*10000)&gt;0.0001,"    (THIS VALUE CONTAINS MORE DECIMAL PLACES THAN DISPLAYED)",""))))</f>
        <v/>
      </c>
      <c r="H12" s="143"/>
      <c r="I12" s="143"/>
      <c r="J12" s="54">
        <f>IF(C12="",0,IF(C12&lt;0.01,1,0))</f>
        <v>0</v>
      </c>
      <c r="K12" s="43">
        <f>IF(C12&lt;&gt;"",1,0)</f>
        <v>0</v>
      </c>
      <c r="L12" s="43"/>
      <c r="M12" s="64"/>
      <c r="N12" s="88"/>
      <c r="O12" s="88"/>
      <c r="P12" s="151"/>
      <c r="Q12" s="40"/>
    </row>
    <row r="13" spans="2:17" ht="15" customHeight="1" x14ac:dyDescent="0.55000000000000004">
      <c r="B13" s="72"/>
      <c r="C13" s="84"/>
      <c r="D13" s="2" t="str">
        <f>IF(LEN(C13)&gt;6,"re-enter",IF(C13&gt;0.5,"HI cal",""))</f>
        <v/>
      </c>
      <c r="F13" s="141"/>
      <c r="G13" s="139" t="str">
        <f>IF(MIN(C11:C14)&lt;0.01,"",CONCATENATE("The average of the four values is  ",TEXT(D72,"0.000000")," g/dl."))</f>
        <v/>
      </c>
      <c r="H13" s="140"/>
      <c r="I13" s="140"/>
      <c r="J13" s="54">
        <f>IF(C13="",0,IF(C13&lt;0.01,1,0))</f>
        <v>0</v>
      </c>
      <c r="K13" s="43">
        <f>IF(C13&lt;&gt;"",1,0)</f>
        <v>0</v>
      </c>
      <c r="L13" s="43"/>
      <c r="M13" s="64"/>
      <c r="N13" s="88"/>
      <c r="O13" s="88"/>
      <c r="P13" s="151"/>
      <c r="Q13" s="40"/>
    </row>
    <row r="14" spans="2:17" ht="15" customHeight="1" thickBot="1" x14ac:dyDescent="0.6">
      <c r="B14" s="75"/>
      <c r="C14" s="85"/>
      <c r="D14" s="2" t="str">
        <f>IF(LEN(C14)&gt;6,"re-enter",IF(C14&gt;0.5,"HI cal",""))</f>
        <v/>
      </c>
      <c r="F14" s="141"/>
      <c r="G14" s="144" t="str">
        <f>IF(MIN(C11:C14)&lt;0.01,"",CONCATENATE("The ",D76*100,"% uncertainty is +/- ", TEXT(D77,"0.0000000"), " g/dl, at a 99.73 % level of confidence (k=3)."))</f>
        <v/>
      </c>
      <c r="H14" s="145"/>
      <c r="I14" s="145"/>
      <c r="J14" s="54">
        <f>IF(C14="",0,IF(C14&lt;0.01,1,0))</f>
        <v>0</v>
      </c>
      <c r="K14" s="43">
        <f>IF(C14&lt;&gt;"",1,0)</f>
        <v>0</v>
      </c>
      <c r="L14" s="43"/>
      <c r="M14" s="64"/>
      <c r="N14" s="88"/>
      <c r="O14" s="88"/>
      <c r="P14" s="151"/>
      <c r="Q14" s="40"/>
    </row>
    <row r="15" spans="2:17" x14ac:dyDescent="0.55000000000000004">
      <c r="B15" s="117"/>
      <c r="F15" s="141"/>
      <c r="G15" s="146" t="str">
        <f>IF(OR(MIN(C11:C14)&lt;0.01,SUM(K11:K14)&lt;&gt;4),"",IF(AND(MAX(D67:D70)&gt;D76,M30=""),"",IF(AND(MAX(D67:D70)&gt;D76,M30&lt;&gt;""),"The lowest value was used for reporting.",CONCATENATE("The ",IF(C8="serum","serum converted, ",""),"truncated average for reporting is ",IF(C8="serum",TEXT(F74,"0.00"),TEXT(D74,"0.00")),"  g/dl."))))</f>
        <v/>
      </c>
      <c r="H15" s="147"/>
      <c r="I15" s="147"/>
      <c r="J15" s="54"/>
      <c r="M15" s="64"/>
      <c r="N15" s="88"/>
      <c r="O15" s="91"/>
      <c r="P15" s="151"/>
      <c r="Q15" s="40"/>
    </row>
    <row r="16" spans="2:17" x14ac:dyDescent="0.55000000000000004">
      <c r="B16" s="117"/>
      <c r="C16" s="70" t="str">
        <f>IF(AND(C9&lt;&gt;"acetone",C17="x",SUM(K11:K14)&gt;0,SUM(J11:J14)=0),"'No alcohol' selected below conflicts with entered results!","")</f>
        <v/>
      </c>
      <c r="F16" s="141"/>
      <c r="G16" s="144" t="str">
        <f>IF(C8="serum",CONCATENATE("The serum to whole blood conversion calculation is:  ",TEXT(D72,"0.000000")," g/dl / 1.18 = ",TEXT(F72,"0.000000")," g/dl."),"")</f>
        <v/>
      </c>
      <c r="H16" s="145"/>
      <c r="I16" s="145"/>
      <c r="J16" s="54"/>
      <c r="M16" s="64"/>
      <c r="N16" s="88"/>
      <c r="O16" s="7"/>
      <c r="P16" s="151"/>
      <c r="Q16" s="40"/>
    </row>
    <row r="17" spans="2:17" x14ac:dyDescent="0.55000000000000004">
      <c r="B17" s="68" t="s">
        <v>42</v>
      </c>
      <c r="C17" s="86"/>
      <c r="D17" s="60" t="s">
        <v>43</v>
      </c>
      <c r="F17" s="98"/>
      <c r="M17" s="64"/>
      <c r="N17" s="7"/>
      <c r="O17" s="7"/>
      <c r="P17" s="151"/>
      <c r="Q17" s="40"/>
    </row>
    <row r="18" spans="2:17" x14ac:dyDescent="0.55000000000000004">
      <c r="M18" s="64"/>
      <c r="N18" s="7"/>
      <c r="O18" s="123"/>
      <c r="P18" s="151"/>
      <c r="Q18" s="40"/>
    </row>
    <row r="19" spans="2:17" x14ac:dyDescent="0.55000000000000004">
      <c r="B19" s="59" t="s">
        <v>85</v>
      </c>
      <c r="C19" s="38" t="str">
        <f>IFERROR(IF(B20="","",IF(VLOOKUP(B20,othervolid,1)=B20,"","+")),"+")</f>
        <v/>
      </c>
      <c r="E19" s="148" t="s">
        <v>82</v>
      </c>
      <c r="F19" s="148"/>
      <c r="G19" s="148"/>
      <c r="H19" s="148"/>
      <c r="I19" s="38" t="str">
        <f>IFERROR(IF(E20="","",IF(VLOOKUP(E20,othervolid,1)=E20,"","+")),"+")</f>
        <v/>
      </c>
      <c r="M19" s="64"/>
      <c r="N19" s="7"/>
      <c r="O19" s="7"/>
      <c r="P19" s="151"/>
      <c r="Q19" s="40"/>
    </row>
    <row r="20" spans="2:17" ht="15" customHeight="1" x14ac:dyDescent="0.55000000000000004">
      <c r="B20" s="158"/>
      <c r="C20" s="158"/>
      <c r="E20" s="171"/>
      <c r="F20" s="172"/>
      <c r="G20" s="172"/>
      <c r="H20" s="173"/>
      <c r="M20" s="64"/>
      <c r="N20" s="88"/>
      <c r="O20" s="7"/>
      <c r="P20" s="151"/>
      <c r="Q20" s="40"/>
    </row>
    <row r="21" spans="2:17" x14ac:dyDescent="0.55000000000000004">
      <c r="D21" s="99" t="str">
        <f>IF(AND(B20=E20,B20&lt;&gt;""),"The two entries above conflict with eachother!","")</f>
        <v/>
      </c>
      <c r="M21" s="64"/>
      <c r="N21" s="88"/>
      <c r="O21" s="7"/>
      <c r="P21" s="151"/>
      <c r="Q21" s="40"/>
    </row>
    <row r="22" spans="2:17" ht="15" customHeight="1" x14ac:dyDescent="0.55000000000000004">
      <c r="B22" s="38" t="s">
        <v>101</v>
      </c>
      <c r="E22" s="38" t="str">
        <f>IFERROR(IF(B23="","",IF(VLOOKUP(B23,statements_alpha,1)=B23,"","+")),"+")</f>
        <v/>
      </c>
      <c r="F22" s="39"/>
      <c r="G22" s="58"/>
      <c r="H22" s="58"/>
      <c r="I22" s="58"/>
      <c r="M22" s="64"/>
      <c r="N22" s="7"/>
      <c r="O22" s="7"/>
      <c r="P22" s="151"/>
      <c r="Q22" s="40"/>
    </row>
    <row r="23" spans="2:17" ht="15" customHeight="1" x14ac:dyDescent="0.55000000000000004">
      <c r="B23" s="152"/>
      <c r="C23" s="153"/>
      <c r="D23" s="153"/>
      <c r="E23" s="153"/>
      <c r="F23" s="153"/>
      <c r="G23" s="153"/>
      <c r="H23" s="153"/>
      <c r="I23" s="154"/>
      <c r="M23" s="64"/>
      <c r="N23" s="149" t="s">
        <v>98</v>
      </c>
      <c r="O23" s="134"/>
      <c r="P23" s="150"/>
      <c r="Q23" s="40"/>
    </row>
    <row r="24" spans="2:17" x14ac:dyDescent="0.55000000000000004">
      <c r="B24" s="155"/>
      <c r="C24" s="156"/>
      <c r="D24" s="156"/>
      <c r="E24" s="156"/>
      <c r="F24" s="156"/>
      <c r="G24" s="156"/>
      <c r="H24" s="156"/>
      <c r="I24" s="157"/>
      <c r="M24" s="64"/>
      <c r="N24" s="107"/>
      <c r="O24" s="108"/>
      <c r="P24" s="109"/>
      <c r="Q24" s="40"/>
    </row>
    <row r="25" spans="2:17" x14ac:dyDescent="0.55000000000000004">
      <c r="F25" s="7"/>
      <c r="G25" s="58"/>
      <c r="H25" s="58"/>
      <c r="I25" s="58"/>
      <c r="M25" s="64"/>
      <c r="N25" s="7"/>
      <c r="O25" s="177" t="str">
        <f>IF(B27="","",RIGHT(B27,LEN(B27)-48))</f>
        <v/>
      </c>
      <c r="P25" s="177"/>
      <c r="Q25" s="40"/>
    </row>
    <row r="26" spans="2:17" ht="15" customHeight="1" x14ac:dyDescent="0.55000000000000004">
      <c r="B26" s="111" t="s">
        <v>102</v>
      </c>
      <c r="C26" s="38" t="str">
        <f>IFERROR(IF(B27="","",IF(VLOOKUP(B27,dispositions_alpha,1)=B27,"","+")),"+")</f>
        <v/>
      </c>
      <c r="M26" s="64"/>
      <c r="N26" s="7"/>
      <c r="O26" s="177"/>
      <c r="P26" s="177"/>
      <c r="Q26" s="40"/>
    </row>
    <row r="27" spans="2:17" x14ac:dyDescent="0.55000000000000004">
      <c r="B27" s="168"/>
      <c r="C27" s="169"/>
      <c r="D27" s="169"/>
      <c r="E27" s="169"/>
      <c r="F27" s="169"/>
      <c r="G27" s="169"/>
      <c r="H27" s="169"/>
      <c r="I27" s="170"/>
      <c r="M27" s="64"/>
      <c r="N27" s="7"/>
      <c r="O27" s="7"/>
      <c r="P27" s="7"/>
      <c r="Q27" s="40"/>
    </row>
    <row r="28" spans="2:17" x14ac:dyDescent="0.55000000000000004">
      <c r="M28" s="64"/>
      <c r="N28" s="176" t="s">
        <v>99</v>
      </c>
      <c r="O28" s="176"/>
      <c r="P28" s="176"/>
      <c r="Q28" s="40"/>
    </row>
    <row r="29" spans="2:17" ht="15" customHeight="1" x14ac:dyDescent="0.55000000000000004">
      <c r="B29" s="42" t="s">
        <v>28</v>
      </c>
      <c r="C29" s="102"/>
      <c r="D29" s="102"/>
      <c r="E29" s="102"/>
      <c r="F29" s="102"/>
      <c r="G29" s="102"/>
      <c r="H29" s="102"/>
      <c r="I29" s="102"/>
      <c r="N29" s="79"/>
      <c r="O29" s="79"/>
      <c r="P29" s="79"/>
    </row>
    <row r="30" spans="2:17" x14ac:dyDescent="0.55000000000000004">
      <c r="B30" s="179"/>
      <c r="C30" s="180"/>
      <c r="D30" s="180"/>
      <c r="E30" s="180"/>
      <c r="F30" s="180"/>
      <c r="G30" s="180"/>
      <c r="H30" s="180"/>
      <c r="I30" s="181"/>
      <c r="M30" s="130"/>
      <c r="N30" s="178" t="str">
        <f>IF(AND(MAX(D67:D70)&gt;D76,SUM(K11:K14)=4),"&lt;- If this is a second set of values for the case, and both sets have an unacceptable deviation from the mean, enter the lowest value in the cell to the left (gm/dL).","")</f>
        <v/>
      </c>
      <c r="O30" s="178"/>
      <c r="P30" s="178"/>
    </row>
    <row r="31" spans="2:17" ht="15" customHeight="1" x14ac:dyDescent="0.55000000000000004">
      <c r="B31" s="182"/>
      <c r="C31" s="183"/>
      <c r="D31" s="183"/>
      <c r="E31" s="183"/>
      <c r="F31" s="183"/>
      <c r="G31" s="183"/>
      <c r="H31" s="183"/>
      <c r="I31" s="184"/>
      <c r="N31" s="178"/>
      <c r="O31" s="178"/>
      <c r="P31" s="178"/>
    </row>
    <row r="32" spans="2:17" x14ac:dyDescent="0.55000000000000004">
      <c r="B32" s="182"/>
      <c r="C32" s="183"/>
      <c r="D32" s="183"/>
      <c r="E32" s="183"/>
      <c r="F32" s="183"/>
      <c r="G32" s="183"/>
      <c r="H32" s="183"/>
      <c r="I32" s="184"/>
      <c r="M32" s="5"/>
    </row>
    <row r="33" spans="2:9" x14ac:dyDescent="0.55000000000000004">
      <c r="B33" s="182"/>
      <c r="C33" s="183"/>
      <c r="D33" s="183"/>
      <c r="E33" s="183"/>
      <c r="F33" s="183"/>
      <c r="G33" s="183"/>
      <c r="H33" s="183"/>
      <c r="I33" s="184"/>
    </row>
    <row r="34" spans="2:9" x14ac:dyDescent="0.55000000000000004">
      <c r="B34" s="182"/>
      <c r="C34" s="183"/>
      <c r="D34" s="183"/>
      <c r="E34" s="183"/>
      <c r="F34" s="183"/>
      <c r="G34" s="183"/>
      <c r="H34" s="183"/>
      <c r="I34" s="184"/>
    </row>
    <row r="35" spans="2:9" x14ac:dyDescent="0.55000000000000004">
      <c r="B35" s="182"/>
      <c r="C35" s="183"/>
      <c r="D35" s="183"/>
      <c r="E35" s="183"/>
      <c r="F35" s="183"/>
      <c r="G35" s="183"/>
      <c r="H35" s="183"/>
      <c r="I35" s="184"/>
    </row>
    <row r="36" spans="2:9" x14ac:dyDescent="0.55000000000000004">
      <c r="B36" s="182"/>
      <c r="C36" s="183"/>
      <c r="D36" s="183"/>
      <c r="E36" s="183"/>
      <c r="F36" s="183"/>
      <c r="G36" s="183"/>
      <c r="H36" s="183"/>
      <c r="I36" s="184"/>
    </row>
    <row r="37" spans="2:9" x14ac:dyDescent="0.55000000000000004">
      <c r="B37" s="182"/>
      <c r="C37" s="183"/>
      <c r="D37" s="183"/>
      <c r="E37" s="183"/>
      <c r="F37" s="183"/>
      <c r="G37" s="183"/>
      <c r="H37" s="183"/>
      <c r="I37" s="184"/>
    </row>
    <row r="38" spans="2:9" x14ac:dyDescent="0.55000000000000004">
      <c r="B38" s="185"/>
      <c r="C38" s="186"/>
      <c r="D38" s="186"/>
      <c r="E38" s="186"/>
      <c r="F38" s="186"/>
      <c r="G38" s="186"/>
      <c r="H38" s="186"/>
      <c r="I38" s="187"/>
    </row>
    <row r="40" spans="2:9" x14ac:dyDescent="0.55000000000000004">
      <c r="B40" s="7" t="s">
        <v>103</v>
      </c>
    </row>
    <row r="41" spans="2:9" ht="15" customHeight="1" x14ac:dyDescent="0.55000000000000004">
      <c r="B41" s="159" t="str">
        <f>CONCATENATE(IF(B90="","",B90&amp;CHAR(10)&amp;CHAR(10)),IF(B23="","","- "&amp;B23&amp;CHAR(10)&amp;CHAR(10)))</f>
        <v/>
      </c>
      <c r="C41" s="160"/>
      <c r="D41" s="160"/>
      <c r="E41" s="160"/>
      <c r="F41" s="160"/>
      <c r="G41" s="160"/>
      <c r="H41" s="160"/>
      <c r="I41" s="161"/>
    </row>
    <row r="42" spans="2:9" x14ac:dyDescent="0.55000000000000004">
      <c r="B42" s="162"/>
      <c r="C42" s="163"/>
      <c r="D42" s="163"/>
      <c r="E42" s="163"/>
      <c r="F42" s="163"/>
      <c r="G42" s="163"/>
      <c r="H42" s="163"/>
      <c r="I42" s="164"/>
    </row>
    <row r="43" spans="2:9" x14ac:dyDescent="0.55000000000000004">
      <c r="B43" s="162"/>
      <c r="C43" s="163"/>
      <c r="D43" s="163"/>
      <c r="E43" s="163"/>
      <c r="F43" s="163"/>
      <c r="G43" s="163"/>
      <c r="H43" s="163"/>
      <c r="I43" s="164"/>
    </row>
    <row r="44" spans="2:9" x14ac:dyDescent="0.55000000000000004">
      <c r="B44" s="162"/>
      <c r="C44" s="163"/>
      <c r="D44" s="163"/>
      <c r="E44" s="163"/>
      <c r="F44" s="163"/>
      <c r="G44" s="163"/>
      <c r="H44" s="163"/>
      <c r="I44" s="164"/>
    </row>
    <row r="45" spans="2:9" x14ac:dyDescent="0.55000000000000004">
      <c r="B45" s="162"/>
      <c r="C45" s="163"/>
      <c r="D45" s="163"/>
      <c r="E45" s="163"/>
      <c r="F45" s="163"/>
      <c r="G45" s="163"/>
      <c r="H45" s="163"/>
      <c r="I45" s="164"/>
    </row>
    <row r="46" spans="2:9" x14ac:dyDescent="0.55000000000000004">
      <c r="B46" s="162"/>
      <c r="C46" s="163"/>
      <c r="D46" s="163"/>
      <c r="E46" s="163"/>
      <c r="F46" s="163"/>
      <c r="G46" s="163"/>
      <c r="H46" s="163"/>
      <c r="I46" s="164"/>
    </row>
    <row r="47" spans="2:9" x14ac:dyDescent="0.55000000000000004">
      <c r="B47" s="162"/>
      <c r="C47" s="163"/>
      <c r="D47" s="163"/>
      <c r="E47" s="163"/>
      <c r="F47" s="163"/>
      <c r="G47" s="163"/>
      <c r="H47" s="163"/>
      <c r="I47" s="164"/>
    </row>
    <row r="48" spans="2:9" x14ac:dyDescent="0.55000000000000004">
      <c r="B48" s="162"/>
      <c r="C48" s="163"/>
      <c r="D48" s="163"/>
      <c r="E48" s="163"/>
      <c r="F48" s="163"/>
      <c r="G48" s="163"/>
      <c r="H48" s="163"/>
      <c r="I48" s="164"/>
    </row>
    <row r="49" spans="2:12" x14ac:dyDescent="0.55000000000000004">
      <c r="B49" s="162"/>
      <c r="C49" s="163"/>
      <c r="D49" s="163"/>
      <c r="E49" s="163"/>
      <c r="F49" s="163"/>
      <c r="G49" s="163"/>
      <c r="H49" s="163"/>
      <c r="I49" s="164"/>
    </row>
    <row r="50" spans="2:12" x14ac:dyDescent="0.55000000000000004">
      <c r="B50" s="162"/>
      <c r="C50" s="163"/>
      <c r="D50" s="163"/>
      <c r="E50" s="163"/>
      <c r="F50" s="163"/>
      <c r="G50" s="163"/>
      <c r="H50" s="163"/>
      <c r="I50" s="164"/>
    </row>
    <row r="51" spans="2:12" x14ac:dyDescent="0.55000000000000004">
      <c r="B51" s="162"/>
      <c r="C51" s="163"/>
      <c r="D51" s="163"/>
      <c r="E51" s="163"/>
      <c r="F51" s="163"/>
      <c r="G51" s="163"/>
      <c r="H51" s="163"/>
      <c r="I51" s="164"/>
    </row>
    <row r="52" spans="2:12" x14ac:dyDescent="0.55000000000000004">
      <c r="B52" s="162"/>
      <c r="C52" s="163"/>
      <c r="D52" s="163"/>
      <c r="E52" s="163"/>
      <c r="F52" s="163"/>
      <c r="G52" s="163"/>
      <c r="H52" s="163"/>
      <c r="I52" s="164"/>
    </row>
    <row r="53" spans="2:12" x14ac:dyDescent="0.55000000000000004">
      <c r="B53" s="162"/>
      <c r="C53" s="163"/>
      <c r="D53" s="163"/>
      <c r="E53" s="163"/>
      <c r="F53" s="163"/>
      <c r="G53" s="163"/>
      <c r="H53" s="163"/>
      <c r="I53" s="164"/>
    </row>
    <row r="54" spans="2:12" x14ac:dyDescent="0.55000000000000004">
      <c r="B54" s="162"/>
      <c r="C54" s="163"/>
      <c r="D54" s="163"/>
      <c r="E54" s="163"/>
      <c r="F54" s="163"/>
      <c r="G54" s="163"/>
      <c r="H54" s="163"/>
      <c r="I54" s="164"/>
    </row>
    <row r="55" spans="2:12" x14ac:dyDescent="0.55000000000000004">
      <c r="B55" s="165"/>
      <c r="C55" s="166"/>
      <c r="D55" s="166"/>
      <c r="E55" s="166"/>
      <c r="F55" s="166"/>
      <c r="G55" s="166"/>
      <c r="H55" s="166"/>
      <c r="I55" s="167"/>
    </row>
    <row r="56" spans="2:12" x14ac:dyDescent="0.55000000000000004">
      <c r="B56" s="103"/>
      <c r="C56" s="103"/>
      <c r="D56" s="103"/>
      <c r="E56" s="103"/>
      <c r="F56" s="103"/>
      <c r="G56" s="103"/>
      <c r="H56" s="103"/>
      <c r="I56" s="103"/>
    </row>
    <row r="57" spans="2:12" x14ac:dyDescent="0.55000000000000004">
      <c r="B57" s="104" t="s">
        <v>112</v>
      </c>
      <c r="C57" s="103"/>
      <c r="D57" s="103"/>
      <c r="E57" s="103"/>
      <c r="F57" s="103"/>
      <c r="G57" s="103"/>
      <c r="H57" s="103"/>
      <c r="I57" s="103"/>
    </row>
    <row r="59" spans="2:12" x14ac:dyDescent="0.55000000000000004">
      <c r="B59" s="42" t="str">
        <f>'1'!B59</f>
        <v>Form template approved by Toxicology Technical Leader Wayne Lewallen on 11/14/2019.</v>
      </c>
    </row>
    <row r="60" spans="2:12" x14ac:dyDescent="0.55000000000000004">
      <c r="B60" s="42"/>
    </row>
    <row r="61" spans="2:12" x14ac:dyDescent="0.55000000000000004">
      <c r="B61" s="42"/>
      <c r="L61" s="119"/>
    </row>
    <row r="62" spans="2:12" x14ac:dyDescent="0.55000000000000004">
      <c r="B62" s="42"/>
      <c r="I62" s="8"/>
      <c r="L62" s="119" t="s">
        <v>118</v>
      </c>
    </row>
    <row r="63" spans="2:12" x14ac:dyDescent="0.55000000000000004">
      <c r="I63" s="131"/>
    </row>
    <row r="64" spans="2:12" x14ac:dyDescent="0.55000000000000004">
      <c r="I64" s="7"/>
    </row>
    <row r="65" spans="1:7" hidden="1" x14ac:dyDescent="0.55000000000000004">
      <c r="B65" s="44" t="s">
        <v>29</v>
      </c>
    </row>
    <row r="66" spans="1:7" hidden="1" x14ac:dyDescent="0.55000000000000004">
      <c r="B66" s="21" t="s">
        <v>41</v>
      </c>
      <c r="C66" s="46" t="s">
        <v>3</v>
      </c>
      <c r="D66" s="45"/>
    </row>
    <row r="67" spans="1:7" hidden="1" x14ac:dyDescent="0.55000000000000004">
      <c r="B67" s="47">
        <f>C11</f>
        <v>0</v>
      </c>
      <c r="C67" s="9" t="e">
        <f>ABS(C11-D$72)</f>
        <v>#DIV/0!</v>
      </c>
      <c r="D67" s="16" t="str">
        <f>IFERROR(C67/$D$72,"")</f>
        <v/>
      </c>
    </row>
    <row r="68" spans="1:7" hidden="1" x14ac:dyDescent="0.55000000000000004">
      <c r="B68" s="47">
        <f>C12</f>
        <v>0</v>
      </c>
      <c r="C68" s="10" t="e">
        <f>ABS(C12-D$72)</f>
        <v>#DIV/0!</v>
      </c>
      <c r="D68" s="16" t="str">
        <f t="shared" ref="D68:D70" si="0">IFERROR(C68/$D$72,"")</f>
        <v/>
      </c>
    </row>
    <row r="69" spans="1:7" hidden="1" x14ac:dyDescent="0.55000000000000004">
      <c r="B69" s="47">
        <f>C13</f>
        <v>0</v>
      </c>
      <c r="C69" s="10" t="e">
        <f>ABS(C13-D$72)</f>
        <v>#DIV/0!</v>
      </c>
      <c r="D69" s="16" t="str">
        <f t="shared" si="0"/>
        <v/>
      </c>
    </row>
    <row r="70" spans="1:7" hidden="1" x14ac:dyDescent="0.55000000000000004">
      <c r="B70" s="47">
        <f>C14</f>
        <v>0</v>
      </c>
      <c r="C70" s="10" t="e">
        <f>ABS(C14-D$72)</f>
        <v>#DIV/0!</v>
      </c>
      <c r="D70" s="16" t="str">
        <f t="shared" si="0"/>
        <v/>
      </c>
    </row>
    <row r="71" spans="1:7" hidden="1" x14ac:dyDescent="0.55000000000000004">
      <c r="F71" s="38" t="s">
        <v>77</v>
      </c>
    </row>
    <row r="72" spans="1:7" hidden="1" x14ac:dyDescent="0.55000000000000004">
      <c r="C72" s="38" t="s">
        <v>0</v>
      </c>
      <c r="D72" s="6" t="e">
        <f>AVERAGE(C11:C14)</f>
        <v>#DIV/0!</v>
      </c>
      <c r="E72" s="38" t="s">
        <v>10</v>
      </c>
      <c r="F72" s="37" t="e">
        <f>D72/1.18</f>
        <v>#DIV/0!</v>
      </c>
      <c r="G72" s="38" t="s">
        <v>10</v>
      </c>
    </row>
    <row r="73" spans="1:7" hidden="1" x14ac:dyDescent="0.55000000000000004">
      <c r="C73" s="55" t="s">
        <v>4</v>
      </c>
      <c r="D73" s="3" t="e">
        <f>TEXT(INT(D72*100)/100,"0.00")</f>
        <v>#DIV/0!</v>
      </c>
      <c r="E73" s="38" t="s">
        <v>10</v>
      </c>
      <c r="F73" s="3" t="e">
        <f>TEXT(INT(F72*100)/100,"0.00")</f>
        <v>#DIV/0!</v>
      </c>
      <c r="G73" s="38" t="s">
        <v>10</v>
      </c>
    </row>
    <row r="74" spans="1:7" hidden="1" x14ac:dyDescent="0.55000000000000004">
      <c r="C74" s="8" t="s">
        <v>1</v>
      </c>
      <c r="D74" s="4" t="str">
        <f>IF(MIN(C11:C14)&lt;0.01,"0.00",D73)</f>
        <v>0.00</v>
      </c>
      <c r="E74" s="38" t="s">
        <v>10</v>
      </c>
      <c r="F74" s="4" t="str">
        <f>IF(MIN(C11:C14)&lt;0.01,"0.00",F73)</f>
        <v>0.00</v>
      </c>
      <c r="G74" s="38" t="s">
        <v>10</v>
      </c>
    </row>
    <row r="75" spans="1:7" hidden="1" x14ac:dyDescent="0.55000000000000004"/>
    <row r="76" spans="1:7" hidden="1" x14ac:dyDescent="0.55000000000000004">
      <c r="C76" s="174" t="s">
        <v>2</v>
      </c>
      <c r="D76" s="56">
        <f>VLOOKUP(C9,Ranges!G9:H12,2)</f>
        <v>0.04</v>
      </c>
    </row>
    <row r="77" spans="1:7" hidden="1" x14ac:dyDescent="0.55000000000000004">
      <c r="B77" s="58"/>
      <c r="C77" s="175"/>
      <c r="D77" s="57" t="e">
        <f>D76*D72</f>
        <v>#DIV/0!</v>
      </c>
      <c r="F77" s="1"/>
    </row>
    <row r="78" spans="1:7" hidden="1" x14ac:dyDescent="0.55000000000000004">
      <c r="B78" s="58"/>
      <c r="C78" s="65"/>
      <c r="D78" s="66"/>
      <c r="F78" s="1"/>
    </row>
    <row r="79" spans="1:7" hidden="1" x14ac:dyDescent="0.55000000000000004">
      <c r="B79" s="11" t="s">
        <v>76</v>
      </c>
      <c r="C79" s="11"/>
    </row>
    <row r="80" spans="1:7" hidden="1" x14ac:dyDescent="0.55000000000000004">
      <c r="A80" s="64"/>
      <c r="B80" s="38" t="s">
        <v>78</v>
      </c>
      <c r="C80" s="63" t="str">
        <f>IF(OR(SUM(J11:J14)&gt;0,MAX(D67:D70)&gt;D76,C8="serum"),"",IF(D74="0.00","",CONCATENATE("The measured ",C8," acetone concentration is ",TEXT(TRUNC(D72,3),"0.000")," +/- ",IF(INT(D72*D76*10000)&lt;5,"0.001",TEXT(D72*D76,"0.000"))," grams per 100 milliliters, at a coverage probability of 99.7%.  ",CHAR(10),CHAR(10))))</f>
        <v/>
      </c>
    </row>
    <row r="81" spans="1:9" hidden="1" x14ac:dyDescent="0.55000000000000004">
      <c r="A81" s="64"/>
      <c r="B81" s="38" t="s">
        <v>79</v>
      </c>
      <c r="C81" s="63" t="str">
        <f>CONCATENATE("The ",C8," alcohol concentration is 0.00 grams of alcohol per 100 milliliters, as defined by NCGS 20-4.01 (1b).  ",IF(AND(B20="",E20="",C9&lt;&gt;"acetone"),C86,CHAR(10)&amp;CHAR(10)))</f>
        <v>The blood alcohol concentration is 0.00 grams of alcohol per 100 milliliters, as defined by NCGS 20-4.01 (1b).    (Analysis performed using HS-GC.)</v>
      </c>
    </row>
    <row r="82" spans="1:9" hidden="1" x14ac:dyDescent="0.55000000000000004">
      <c r="A82" s="64"/>
      <c r="B82" s="38" t="s">
        <v>80</v>
      </c>
      <c r="C82" s="63" t="str">
        <f>IFERROR(IF(AND(SUM(J11:J14)=0,MAX(D67:D70)&gt;D76),"",IF(C8="serum",CONCATENATE("The blood ",C9," concentration is ",TEXT(F74,"0.00")," grams of alcohol per 100 milliliters, as defined by NCGS 20-4.01 (1b).  The reported blood alcohol concentration is a calculated value resulting from a converted serum alcohol concentration.  The measured serum ",C9," concentration is ",TEXT(TRUNC(D72,3),"0.000")," +/- ",IF(INT(D72*D76*10000)&lt;5,"0.001",TEXT(D72*D76,"0.000"))," grams of alcohol per 100 milliliters, at a coverage probability of 99.7%.",IF(AND(B20="",E20=""),C86,CHAR(10)&amp;CHAR(10))),"")),"")</f>
        <v/>
      </c>
    </row>
    <row r="83" spans="1:9" hidden="1" x14ac:dyDescent="0.55000000000000004">
      <c r="A83" s="64"/>
      <c r="B83" s="38" t="s">
        <v>81</v>
      </c>
      <c r="C83" s="63" t="str">
        <f>IFERROR(IF(AND(SUM(J11:J14)=0,MAX(D67:D70)&gt;D76,SUM(K11:K14)=4,M30&lt;&gt;""),CONCATENATE("The ",C8," ",C9," concentration is ",TEXT(INT(M30*100)/100,"0.00")," grams of alcohol per 100 milliliters, as defined by NCGS 20-4.01 (1b)."),IF(AND(SUM(J11:J14)=0,MAX(D67:D70)&gt;D76),"",CONCATENATE("The ",C8," ",C9," concentration is ",TEXT(D74,"0.00")," grams of alcohol per 100 milliliters, as defined by NCGS 20-4.01 (1b).","  The measured ",C8," ",C9," concentration is ",TEXT(TRUNC(D72,3),"0.000")," +/- ",IF(INT(D72*D76*10000)&lt;5,"0.001",TEXT(D72*D76,"0.000"))," grams of alcohol per 100 milliliters, at a coverage probability of 99.7%.  ",IF(AND(B20="",E20=""),C86,CHAR(10)&amp;CHAR(10))))),"")</f>
        <v/>
      </c>
    </row>
    <row r="84" spans="1:9" hidden="1" x14ac:dyDescent="0.55000000000000004">
      <c r="A84" s="64"/>
      <c r="B84" s="38" t="s">
        <v>83</v>
      </c>
      <c r="C84" s="63" t="str">
        <f>CONCATENATE("Analysis confirmed the presence of the following substance: ",B20,".  ",CHAR(10),CHAR(10))</f>
        <v xml:space="preserve">Analysis confirmed the presence of the following substance: .  
</v>
      </c>
    </row>
    <row r="85" spans="1:9" hidden="1" x14ac:dyDescent="0.55000000000000004">
      <c r="A85" s="64"/>
      <c r="B85" s="67" t="s">
        <v>84</v>
      </c>
      <c r="C85" s="54" t="str">
        <f>CONCATENATE("Analysis did not confirm the presence of the following: ",E20,".  ",CHAR(10),CHAR(10))</f>
        <v xml:space="preserve">Analysis did not confirm the presence of the following: .  
</v>
      </c>
    </row>
    <row r="86" spans="1:9" hidden="1" x14ac:dyDescent="0.55000000000000004">
      <c r="A86" s="64"/>
      <c r="B86" s="78" t="s">
        <v>90</v>
      </c>
      <c r="C86" s="101" t="s">
        <v>111</v>
      </c>
    </row>
    <row r="87" spans="1:9" hidden="1" x14ac:dyDescent="0.55000000000000004"/>
    <row r="88" spans="1:9" hidden="1" x14ac:dyDescent="0.55000000000000004"/>
    <row r="89" spans="1:9" hidden="1" x14ac:dyDescent="0.55000000000000004">
      <c r="B89" s="38" t="s">
        <v>100</v>
      </c>
      <c r="E89" s="90"/>
    </row>
    <row r="90" spans="1:9" hidden="1" x14ac:dyDescent="0.55000000000000004">
      <c r="B90" s="159" t="str">
        <f>CONCATENATE(IF(AND(C8&lt;&gt;"serum",C9="acetone"),"- "&amp;C80,""),IF(OR(C17="x",AND(C9&lt;&gt;"acetone",SUM(J11:J14)&gt;0)),"- "&amp;C81,""),IF(AND(SUM(K11:K14)&gt;1,C8&lt;&gt;"serum",C9&lt;&gt;"acetone",C17&lt;&gt;"x",SUM(J11:J14)=0),"- "&amp;C83,""),IF(AND(C8="serum",C17&lt;&gt;"x",SUM(J11:J14)=0),"- "&amp;C82,""),IF(B20&lt;&gt;"","- "&amp;C84,""),IF(E20&lt;&gt;"","- "&amp;C85,""),IF(OR(B20&lt;&gt;"",E20&lt;&gt;"",AND(C9="acetone",C8&lt;&gt;"serum")),C86,""))</f>
        <v/>
      </c>
      <c r="C90" s="160"/>
      <c r="D90" s="160"/>
      <c r="E90" s="160"/>
      <c r="F90" s="160"/>
      <c r="G90" s="160"/>
      <c r="H90" s="160"/>
      <c r="I90" s="161"/>
    </row>
    <row r="91" spans="1:9" hidden="1" x14ac:dyDescent="0.55000000000000004">
      <c r="B91" s="162"/>
      <c r="C91" s="163"/>
      <c r="D91" s="163"/>
      <c r="E91" s="163"/>
      <c r="F91" s="163"/>
      <c r="G91" s="163"/>
      <c r="H91" s="163"/>
      <c r="I91" s="164"/>
    </row>
    <row r="92" spans="1:9" hidden="1" x14ac:dyDescent="0.55000000000000004">
      <c r="B92" s="162"/>
      <c r="C92" s="163"/>
      <c r="D92" s="163"/>
      <c r="E92" s="163"/>
      <c r="F92" s="163"/>
      <c r="G92" s="163"/>
      <c r="H92" s="163"/>
      <c r="I92" s="164"/>
    </row>
    <row r="93" spans="1:9" hidden="1" x14ac:dyDescent="0.55000000000000004">
      <c r="B93" s="162"/>
      <c r="C93" s="163"/>
      <c r="D93" s="163"/>
      <c r="E93" s="163"/>
      <c r="F93" s="163"/>
      <c r="G93" s="163"/>
      <c r="H93" s="163"/>
      <c r="I93" s="164"/>
    </row>
    <row r="94" spans="1:9" hidden="1" x14ac:dyDescent="0.55000000000000004">
      <c r="B94" s="162"/>
      <c r="C94" s="163"/>
      <c r="D94" s="163"/>
      <c r="E94" s="163"/>
      <c r="F94" s="163"/>
      <c r="G94" s="163"/>
      <c r="H94" s="163"/>
      <c r="I94" s="164"/>
    </row>
    <row r="95" spans="1:9" hidden="1" x14ac:dyDescent="0.55000000000000004">
      <c r="B95" s="162"/>
      <c r="C95" s="163"/>
      <c r="D95" s="163"/>
      <c r="E95" s="163"/>
      <c r="F95" s="163"/>
      <c r="G95" s="163"/>
      <c r="H95" s="163"/>
      <c r="I95" s="164"/>
    </row>
    <row r="96" spans="1:9" hidden="1" x14ac:dyDescent="0.55000000000000004">
      <c r="B96" s="162"/>
      <c r="C96" s="163"/>
      <c r="D96" s="163"/>
      <c r="E96" s="163"/>
      <c r="F96" s="163"/>
      <c r="G96" s="163"/>
      <c r="H96" s="163"/>
      <c r="I96" s="164"/>
    </row>
    <row r="97" spans="2:9" hidden="1" x14ac:dyDescent="0.55000000000000004">
      <c r="B97" s="162"/>
      <c r="C97" s="163"/>
      <c r="D97" s="163"/>
      <c r="E97" s="163"/>
      <c r="F97" s="163"/>
      <c r="G97" s="163"/>
      <c r="H97" s="163"/>
      <c r="I97" s="164"/>
    </row>
    <row r="98" spans="2:9" hidden="1" x14ac:dyDescent="0.55000000000000004">
      <c r="B98" s="162"/>
      <c r="C98" s="163"/>
      <c r="D98" s="163"/>
      <c r="E98" s="163"/>
      <c r="F98" s="163"/>
      <c r="G98" s="163"/>
      <c r="H98" s="163"/>
      <c r="I98" s="164"/>
    </row>
    <row r="99" spans="2:9" hidden="1" x14ac:dyDescent="0.55000000000000004">
      <c r="B99" s="165"/>
      <c r="C99" s="166"/>
      <c r="D99" s="166"/>
      <c r="E99" s="166"/>
      <c r="F99" s="166"/>
      <c r="G99" s="166"/>
      <c r="H99" s="166"/>
      <c r="I99" s="167"/>
    </row>
    <row r="100" spans="2:9" hidden="1" x14ac:dyDescent="0.55000000000000004"/>
  </sheetData>
  <sheetProtection algorithmName="SHA-512" hashValue="Y/8FUwxVvOl2imnOlYZITB+bq52YE8NWXRXydsqn4ahAEFB83g/SlUZo8qgbGcAsKvESg+kb2VrM0Qf3WwxrSw==" saltValue="J8Xt7guGbLB4zXkax8+Z2Q==" spinCount="100000" sheet="1" objects="1" scenarios="1"/>
  <mergeCells count="29">
    <mergeCell ref="B1:F1"/>
    <mergeCell ref="E4:F4"/>
    <mergeCell ref="E5:F5"/>
    <mergeCell ref="N7:P7"/>
    <mergeCell ref="F8:F16"/>
    <mergeCell ref="G8:I8"/>
    <mergeCell ref="N8:P8"/>
    <mergeCell ref="G9:I9"/>
    <mergeCell ref="G10:I10"/>
    <mergeCell ref="G11:I11"/>
    <mergeCell ref="B27:I27"/>
    <mergeCell ref="P11:P22"/>
    <mergeCell ref="G12:I12"/>
    <mergeCell ref="G13:I13"/>
    <mergeCell ref="G14:I14"/>
    <mergeCell ref="G15:I15"/>
    <mergeCell ref="G16:I16"/>
    <mergeCell ref="E19:H19"/>
    <mergeCell ref="B20:C20"/>
    <mergeCell ref="E20:H20"/>
    <mergeCell ref="B23:I24"/>
    <mergeCell ref="N23:P23"/>
    <mergeCell ref="O25:P26"/>
    <mergeCell ref="N28:P28"/>
    <mergeCell ref="B30:I38"/>
    <mergeCell ref="B41:I55"/>
    <mergeCell ref="C76:C77"/>
    <mergeCell ref="B90:I99"/>
    <mergeCell ref="N30:P31"/>
  </mergeCells>
  <conditionalFormatting sqref="C67:C70">
    <cfRule type="expression" dxfId="129" priority="8">
      <formula>ABS(C11-$D$72)&gt;$D$77</formula>
    </cfRule>
  </conditionalFormatting>
  <conditionalFormatting sqref="B26">
    <cfRule type="expression" dxfId="128" priority="9">
      <formula>B27=""</formula>
    </cfRule>
  </conditionalFormatting>
  <conditionalFormatting sqref="B4">
    <cfRule type="expression" dxfId="127" priority="7">
      <formula>$B$5=""</formula>
    </cfRule>
  </conditionalFormatting>
  <conditionalFormatting sqref="C4">
    <cfRule type="expression" dxfId="126" priority="6">
      <formula>$C$5=""</formula>
    </cfRule>
  </conditionalFormatting>
  <conditionalFormatting sqref="E4:F4">
    <cfRule type="expression" dxfId="125" priority="5">
      <formula>$E$5=""</formula>
    </cfRule>
  </conditionalFormatting>
  <conditionalFormatting sqref="H4">
    <cfRule type="expression" dxfId="124" priority="4">
      <formula>$H$5=""</formula>
    </cfRule>
  </conditionalFormatting>
  <conditionalFormatting sqref="C8">
    <cfRule type="expression" dxfId="123" priority="3">
      <formula>$C$8&lt;&gt;"blood"</formula>
    </cfRule>
  </conditionalFormatting>
  <conditionalFormatting sqref="C9">
    <cfRule type="expression" dxfId="122" priority="2">
      <formula>$C$9&lt;&gt;"ethanol"</formula>
    </cfRule>
  </conditionalFormatting>
  <conditionalFormatting sqref="M30">
    <cfRule type="expression" dxfId="121" priority="1">
      <formula>N30&lt;&gt;""</formula>
    </cfRule>
  </conditionalFormatting>
  <conditionalFormatting sqref="G9:G12">
    <cfRule type="expression" dxfId="120" priority="190">
      <formula>AND(SUM(J$11:J$14)=0,D67&gt;$D$76)</formula>
    </cfRule>
  </conditionalFormatting>
  <dataValidations count="8">
    <dataValidation type="list" errorStyle="warning" allowBlank="1" showErrorMessage="1" errorTitle="Custom entry" error="You have customized this field." sqref="B27:I27" xr:uid="{00000000-0002-0000-3500-000000000000}">
      <formula1>dispositions</formula1>
    </dataValidation>
    <dataValidation type="textLength" errorStyle="warning" operator="equal" allowBlank="1" showInputMessage="1" showErrorMessage="1" errorTitle="Case Number Length Error?" error="The length of the case number should be 10 characters." sqref="B5" xr:uid="{00000000-0002-0000-3500-000001000000}">
      <formula1>10</formula1>
    </dataValidation>
    <dataValidation type="list" errorStyle="warning" allowBlank="1" showInputMessage="1" showErrorMessage="1" errorTitle="Custom Entry" error="You have entered a selection not in the drop-down list.  " sqref="E20" xr:uid="{00000000-0002-0000-3500-000002000000}">
      <formula1>othervolid</formula1>
    </dataValidation>
    <dataValidation type="list" errorStyle="warning" allowBlank="1" showErrorMessage="1" errorTitle="Custom entry" error="You have customized this field." sqref="B23:I24" xr:uid="{00000000-0002-0000-3500-000003000000}">
      <formula1>statements</formula1>
    </dataValidation>
    <dataValidation type="list" allowBlank="1" showInputMessage="1" showErrorMessage="1" sqref="C8" xr:uid="{00000000-0002-0000-3500-000004000000}">
      <formula1>matrix_list</formula1>
    </dataValidation>
    <dataValidation type="list" errorStyle="warning" allowBlank="1" showInputMessage="1" showErrorMessage="1" errorTitle="Custom Entry" error="You have entered a name not in the drop-down list." sqref="H5" xr:uid="{00000000-0002-0000-3500-000005000000}">
      <formula1>analyst_list</formula1>
    </dataValidation>
    <dataValidation type="list" errorStyle="warning" allowBlank="1" showInputMessage="1" showErrorMessage="1" errorTitle="custom entry" error="You have entered a selection not in the drop-down list.  " sqref="B20:C20" xr:uid="{00000000-0002-0000-3500-000006000000}">
      <formula1>othervolid</formula1>
    </dataValidation>
    <dataValidation type="list" allowBlank="1" showInputMessage="1" showErrorMessage="1" sqref="C17" xr:uid="{00000000-0002-0000-3500-000007000000}">
      <formula1>applies</formula1>
    </dataValidation>
  </dataValidations>
  <pageMargins left="0.7" right="0.7" top="0.75" bottom="0.75" header="0.3" footer="0.3"/>
  <pageSetup scale="68" orientation="portrait" horizontalDpi="300" verticalDpi="300" r:id="rId1"/>
  <ignoredErrors>
    <ignoredError sqref="H5 E5 B5:C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5298" r:id="rId4" name="Button 2">
              <controlPr defaultSize="0" print="0" autoFill="0" autoPict="0" macro="[0]!ThisWorkbook.GeneratePDF">
                <anchor moveWithCells="1">
                  <from>
                    <xdr:col>8</xdr:col>
                    <xdr:colOff>1123950</xdr:colOff>
                    <xdr:row>3</xdr:row>
                    <xdr:rowOff>11430</xdr:rowOff>
                  </from>
                  <to>
                    <xdr:col>11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3500-000008000000}">
          <x14:formula1>
            <xm:f>Ranges!$G$9:$G$12</xm:f>
          </x14:formula1>
          <xm:sqref>C9</xm:sqref>
        </x14:dataValidation>
        <x14:dataValidation type="date" errorStyle="information" operator="lessThan" allowBlank="1" showErrorMessage="1" errorTitle="Uncertainty Update Due" error="The uncertainty values used in this form are due to be updated.  Please ensure you are using the most recent form." xr:uid="{00000000-0002-0000-3500-000009000000}">
          <x14:formula1>
            <xm:f>Ranges!G14+Ranges!G16</xm:f>
          </x14:formula1>
          <xm:sqref>E5</xm:sqref>
        </x14:dataValidation>
      </x14:dataValidations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56">
    <pageSetUpPr fitToPage="1"/>
  </sheetPr>
  <dimension ref="A1:Q100"/>
  <sheetViews>
    <sheetView showGridLines="0" zoomScaleNormal="100" workbookViewId="0">
      <selection activeCell="C11" sqref="C11"/>
    </sheetView>
  </sheetViews>
  <sheetFormatPr defaultColWidth="9.15625" defaultRowHeight="14.4" x14ac:dyDescent="0.55000000000000004"/>
  <cols>
    <col min="1" max="1" width="1.83984375" style="38" customWidth="1"/>
    <col min="2" max="2" width="20.83984375" style="38" customWidth="1"/>
    <col min="3" max="3" width="12" style="38" bestFit="1" customWidth="1"/>
    <col min="4" max="4" width="11" style="38" customWidth="1"/>
    <col min="5" max="5" width="9.578125" style="38" customWidth="1"/>
    <col min="6" max="6" width="7.15625" style="38" customWidth="1"/>
    <col min="7" max="7" width="7.68359375" style="38" customWidth="1"/>
    <col min="8" max="8" width="25.68359375" style="38" customWidth="1"/>
    <col min="9" max="9" width="38.578125" style="38" customWidth="1"/>
    <col min="10" max="10" width="15.83984375" style="38" hidden="1" customWidth="1"/>
    <col min="11" max="11" width="22.41796875" style="38" hidden="1" customWidth="1"/>
    <col min="12" max="12" width="5" style="38" customWidth="1"/>
    <col min="13" max="13" width="7.41796875" style="38" customWidth="1"/>
    <col min="14" max="14" width="2.26171875" style="38" customWidth="1"/>
    <col min="15" max="15" width="2" style="38" customWidth="1"/>
    <col min="16" max="16" width="88.15625" style="38" customWidth="1"/>
    <col min="17" max="16384" width="9.15625" style="38"/>
  </cols>
  <sheetData>
    <row r="1" spans="2:17" ht="15" customHeight="1" x14ac:dyDescent="0.55000000000000004">
      <c r="B1" s="132" t="str">
        <f>'1'!B1</f>
        <v>Body Fluid Alcohol Concentration and Volatiles Reporting Form</v>
      </c>
      <c r="C1" s="133"/>
      <c r="D1" s="133"/>
      <c r="E1" s="133"/>
      <c r="F1" s="133"/>
      <c r="G1" s="79"/>
      <c r="H1" s="79"/>
      <c r="I1" s="93" t="str">
        <f>'1'!I1</f>
        <v>Version 2</v>
      </c>
      <c r="J1" s="44" t="s">
        <v>40</v>
      </c>
      <c r="K1" s="44" t="s">
        <v>40</v>
      </c>
      <c r="L1" s="44"/>
    </row>
    <row r="2" spans="2:17" ht="15" customHeight="1" x14ac:dyDescent="0.55000000000000004">
      <c r="B2" s="80" t="str">
        <f>'1'!B2</f>
        <v>NCSCL - Toxicology Section</v>
      </c>
      <c r="C2" s="11"/>
      <c r="D2" s="11"/>
      <c r="E2" s="11"/>
      <c r="F2" s="11"/>
      <c r="G2" s="11"/>
      <c r="H2" s="11"/>
      <c r="I2" s="94" t="str">
        <f>'1'!I2</f>
        <v>Effective Date: 11/14/2019</v>
      </c>
      <c r="J2" s="44"/>
      <c r="K2" s="44"/>
      <c r="L2" s="44"/>
      <c r="N2" s="100"/>
    </row>
    <row r="3" spans="2:17" ht="15" customHeight="1" x14ac:dyDescent="0.55000000000000004">
      <c r="D3" s="41"/>
      <c r="O3" s="95" t="s">
        <v>88</v>
      </c>
    </row>
    <row r="4" spans="2:17" ht="15" customHeight="1" x14ac:dyDescent="0.55000000000000004">
      <c r="B4" s="124" t="s">
        <v>37</v>
      </c>
      <c r="C4" s="124" t="s">
        <v>38</v>
      </c>
      <c r="E4" s="138" t="s">
        <v>94</v>
      </c>
      <c r="F4" s="138"/>
      <c r="H4" s="118" t="s">
        <v>44</v>
      </c>
      <c r="J4" s="92"/>
      <c r="O4" s="95"/>
      <c r="P4" s="110" t="s">
        <v>113</v>
      </c>
    </row>
    <row r="5" spans="2:17" ht="15" customHeight="1" x14ac:dyDescent="0.55000000000000004">
      <c r="B5" s="120" t="str">
        <f>IF('Sample list'!B59="","",'Sample list'!B59)</f>
        <v/>
      </c>
      <c r="C5" s="120" t="str">
        <f>IF('Sample list'!C59="","",'Sample list'!C59)</f>
        <v/>
      </c>
      <c r="E5" s="136" t="str">
        <f>IF('1'!E5="","",'1'!E5)</f>
        <v/>
      </c>
      <c r="F5" s="137"/>
      <c r="H5" s="83" t="str">
        <f>IF('1'!H5="","",'1'!H5)</f>
        <v/>
      </c>
      <c r="O5" s="38" t="s">
        <v>88</v>
      </c>
      <c r="P5" s="37" t="str">
        <f>B41</f>
        <v xml:space="preserve">- Analysis confirmed the presence of the following substance: 1,1-Difluoroethane.  
  (Analysis performed using HS-GC.)
</v>
      </c>
    </row>
    <row r="6" spans="2:17" ht="15" customHeight="1" x14ac:dyDescent="0.55000000000000004"/>
    <row r="7" spans="2:17" ht="15" customHeight="1" thickBot="1" x14ac:dyDescent="0.6">
      <c r="N7" s="135" t="s">
        <v>96</v>
      </c>
      <c r="O7" s="135"/>
      <c r="P7" s="135"/>
    </row>
    <row r="8" spans="2:17" ht="15" customHeight="1" x14ac:dyDescent="0.55000000000000004">
      <c r="B8" s="71" t="s">
        <v>92</v>
      </c>
      <c r="C8" s="81" t="s">
        <v>71</v>
      </c>
      <c r="F8" s="141" t="s">
        <v>86</v>
      </c>
      <c r="G8" s="139" t="str">
        <f>CONCATENATE("The measured ",C9," values are:")</f>
        <v>The measured ethanol values are:</v>
      </c>
      <c r="H8" s="140"/>
      <c r="I8" s="140"/>
      <c r="M8" s="64"/>
      <c r="N8" s="134" t="s">
        <v>97</v>
      </c>
      <c r="O8" s="134"/>
      <c r="P8" s="134"/>
      <c r="Q8" s="40"/>
    </row>
    <row r="9" spans="2:17" ht="15" customHeight="1" x14ac:dyDescent="0.55000000000000004">
      <c r="B9" s="72" t="s">
        <v>93</v>
      </c>
      <c r="C9" s="82" t="s">
        <v>5</v>
      </c>
      <c r="F9" s="141"/>
      <c r="G9" s="142" t="str">
        <f>IF(C11="","",IF(C11=0,"0.0000  g/dl",CONCATENATE(TEXT(C11,"0.0000"),"  g/dl",IF(AND(SUM(J$11:J$14)=0,D67&gt;$D$76),CONCATENATE("  (&gt;",$D$76*100,"% deviation from the average)"),""),IF(C11*10000-INT(C11*10000)&gt;0.0001,"    (THIS VALUE CONTAINS MORE DECIMAL PLACES THAN DISPLAYED)",""))))</f>
        <v/>
      </c>
      <c r="H9" s="143"/>
      <c r="I9" s="143"/>
      <c r="M9" s="64"/>
      <c r="N9" s="105"/>
      <c r="O9" s="89"/>
      <c r="P9" s="106"/>
      <c r="Q9" s="40"/>
    </row>
    <row r="10" spans="2:17" ht="15" customHeight="1" x14ac:dyDescent="0.55000000000000004">
      <c r="B10" s="72"/>
      <c r="C10" s="73"/>
      <c r="D10" s="69"/>
      <c r="F10" s="141"/>
      <c r="G10" s="142" t="str">
        <f>IF(C12="","",IF(C12=0,"0.0000  g/dl",CONCATENATE(TEXT(C12,"0.0000"),"  g/dl",IF(AND(SUM(J$11:J$14)=0,D68&gt;$D$76),CONCATENATE("  (&gt;",$D$76*100,"% deviation from the average)"),""),IF(C12*10000-INT(C12*10000)&gt;0.0001,"    (THIS VALUE CONTAINS MORE DECIMAL PLACES THAN DISPLAYED)",""))))</f>
        <v/>
      </c>
      <c r="H10" s="143"/>
      <c r="I10" s="143"/>
      <c r="J10" s="38" t="s">
        <v>39</v>
      </c>
      <c r="K10" s="43" t="s">
        <v>75</v>
      </c>
      <c r="L10" s="43"/>
      <c r="M10" s="64"/>
      <c r="N10" s="7"/>
      <c r="O10" s="89" t="str">
        <f>"Item "&amp;C5&amp;":"</f>
        <v>Item :</v>
      </c>
      <c r="P10" s="89"/>
      <c r="Q10" s="40"/>
    </row>
    <row r="11" spans="2:17" ht="15" customHeight="1" x14ac:dyDescent="0.55000000000000004">
      <c r="B11" s="74" t="s">
        <v>74</v>
      </c>
      <c r="C11" s="84"/>
      <c r="D11" s="2" t="str">
        <f>IF(LEN(C11)&gt;6,"re-enter",IF(C11&gt;0.5,"HI cal",""))</f>
        <v/>
      </c>
      <c r="F11" s="141"/>
      <c r="G11" s="142" t="str">
        <f>IF(C13="","",IF(C13=0,"0.0000  g/dl",CONCATENATE(TEXT(C13,"0.0000"),"  g/dl",IF(AND(SUM(J$11:J$14)=0,D69&gt;$D$76),CONCATENATE("  (&gt;",$D$76*100,"% deviation from the average)"),""),IF(C13*10000-INT(C13*10000)&gt;0.0001,"    (THIS VALUE CONTAINS MORE DECIMAL PLACES THAN DISPLAYED)",""))))</f>
        <v/>
      </c>
      <c r="H11" s="143"/>
      <c r="I11" s="143"/>
      <c r="J11" s="54">
        <f>IF(C11="",0,IF(C11&lt;0.01,1,0))</f>
        <v>0</v>
      </c>
      <c r="K11" s="43">
        <f>IF(C11&lt;&gt;"",1,0)</f>
        <v>0</v>
      </c>
      <c r="L11" s="43"/>
      <c r="M11" s="64"/>
      <c r="N11" s="88"/>
      <c r="O11" s="91"/>
      <c r="P11" s="151" t="str">
        <f>CONCATENATE(IF(B90="","",B90&amp;CHAR(10)&amp;CHAR(10)),IF(B23="","","- "&amp;B23))</f>
        <v xml:space="preserve">- Analysis confirmed the presence of the following substance: 1,1-Difluoroethane.  
  (Analysis performed using HS-GC.)
</v>
      </c>
      <c r="Q11" s="40"/>
    </row>
    <row r="12" spans="2:17" ht="15" customHeight="1" x14ac:dyDescent="0.55000000000000004">
      <c r="B12" s="72"/>
      <c r="C12" s="84"/>
      <c r="D12" s="2" t="str">
        <f>IF(LEN(C12)&gt;6,"re-enter",IF(C12&gt;0.5,"HI cal",""))</f>
        <v/>
      </c>
      <c r="F12" s="141"/>
      <c r="G12" s="142" t="str">
        <f>IF(C14="","",IF(C14=0,"0.0000  g/dl",CONCATENATE(TEXT(C14,"0.0000"),"  g/dl",IF(AND(SUM(J$11:J$14)=0,D70&gt;$D$76),CONCATENATE("  (&gt;",$D$76*100,"% deviation from the average)"),""),IF(C14*10000-INT(C14*10000)&gt;0.0001,"    (THIS VALUE CONTAINS MORE DECIMAL PLACES THAN DISPLAYED)",""))))</f>
        <v/>
      </c>
      <c r="H12" s="143"/>
      <c r="I12" s="143"/>
      <c r="J12" s="54">
        <f>IF(C12="",0,IF(C12&lt;0.01,1,0))</f>
        <v>0</v>
      </c>
      <c r="K12" s="43">
        <f>IF(C12&lt;&gt;"",1,0)</f>
        <v>0</v>
      </c>
      <c r="L12" s="43"/>
      <c r="M12" s="64"/>
      <c r="N12" s="88"/>
      <c r="O12" s="88"/>
      <c r="P12" s="151"/>
      <c r="Q12" s="40"/>
    </row>
    <row r="13" spans="2:17" ht="15" customHeight="1" x14ac:dyDescent="0.55000000000000004">
      <c r="B13" s="72"/>
      <c r="C13" s="84"/>
      <c r="D13" s="2" t="str">
        <f>IF(LEN(C13)&gt;6,"re-enter",IF(C13&gt;0.5,"HI cal",""))</f>
        <v/>
      </c>
      <c r="F13" s="141"/>
      <c r="G13" s="139" t="str">
        <f>IF(MIN(C11:C14)&lt;0.01,"",CONCATENATE("The average of the four values is  ",TEXT(D72,"0.000000")," g/dl."))</f>
        <v/>
      </c>
      <c r="H13" s="140"/>
      <c r="I13" s="140"/>
      <c r="J13" s="54">
        <f>IF(C13="",0,IF(C13&lt;0.01,1,0))</f>
        <v>0</v>
      </c>
      <c r="K13" s="43">
        <f>IF(C13&lt;&gt;"",1,0)</f>
        <v>0</v>
      </c>
      <c r="L13" s="43"/>
      <c r="M13" s="64"/>
      <c r="N13" s="88"/>
      <c r="O13" s="88"/>
      <c r="P13" s="151"/>
      <c r="Q13" s="40"/>
    </row>
    <row r="14" spans="2:17" ht="15" customHeight="1" thickBot="1" x14ac:dyDescent="0.6">
      <c r="B14" s="75"/>
      <c r="C14" s="85"/>
      <c r="D14" s="2" t="str">
        <f>IF(LEN(C14)&gt;6,"re-enter",IF(C14&gt;0.5,"HI cal",""))</f>
        <v/>
      </c>
      <c r="F14" s="141"/>
      <c r="G14" s="144" t="str">
        <f>IF(MIN(C11:C14)&lt;0.01,"",CONCATENATE("The ",D76*100,"% uncertainty is +/- ", TEXT(D77,"0.0000000"), " g/dl, at a 99.73 % level of confidence (k=3)."))</f>
        <v/>
      </c>
      <c r="H14" s="145"/>
      <c r="I14" s="145"/>
      <c r="J14" s="54">
        <f>IF(C14="",0,IF(C14&lt;0.01,1,0))</f>
        <v>0</v>
      </c>
      <c r="K14" s="43">
        <f>IF(C14&lt;&gt;"",1,0)</f>
        <v>0</v>
      </c>
      <c r="L14" s="43"/>
      <c r="M14" s="64"/>
      <c r="N14" s="88"/>
      <c r="O14" s="88"/>
      <c r="P14" s="151"/>
      <c r="Q14" s="40"/>
    </row>
    <row r="15" spans="2:17" x14ac:dyDescent="0.55000000000000004">
      <c r="B15" s="117"/>
      <c r="F15" s="141"/>
      <c r="G15" s="146" t="str">
        <f>IF(OR(MIN(C11:C14)&lt;0.01,SUM(K11:K14)&lt;&gt;4),"",IF(AND(MAX(D67:D70)&gt;D76,M30=""),"",IF(AND(MAX(D67:D70)&gt;D76,M30&lt;&gt;""),"The lowest value was used for reporting.",CONCATENATE("The ",IF(C8="serum","serum converted, ",""),"truncated average for reporting is ",IF(C8="serum",TEXT(F74,"0.00"),TEXT(D74,"0.00")),"  g/dl."))))</f>
        <v/>
      </c>
      <c r="H15" s="147"/>
      <c r="I15" s="147"/>
      <c r="J15" s="54"/>
      <c r="M15" s="64"/>
      <c r="N15" s="88"/>
      <c r="O15" s="91"/>
      <c r="P15" s="151"/>
      <c r="Q15" s="40"/>
    </row>
    <row r="16" spans="2:17" x14ac:dyDescent="0.55000000000000004">
      <c r="B16" s="117"/>
      <c r="C16" s="70" t="str">
        <f>IF(AND(C9&lt;&gt;"acetone",C17="x",SUM(K11:K14)&gt;0,SUM(J11:J14)=0),"'No alcohol' selected below conflicts with entered results!","")</f>
        <v/>
      </c>
      <c r="F16" s="141"/>
      <c r="G16" s="144" t="str">
        <f>IF(C8="serum",CONCATENATE("The serum to whole blood conversion calculation is:  ",TEXT(D72,"0.000000")," g/dl / 1.18 = ",TEXT(F72,"0.000000")," g/dl."),"")</f>
        <v/>
      </c>
      <c r="H16" s="145"/>
      <c r="I16" s="145"/>
      <c r="J16" s="54"/>
      <c r="M16" s="64"/>
      <c r="N16" s="88"/>
      <c r="O16" s="7"/>
      <c r="P16" s="151"/>
      <c r="Q16" s="40"/>
    </row>
    <row r="17" spans="2:17" x14ac:dyDescent="0.55000000000000004">
      <c r="B17" s="68" t="s">
        <v>42</v>
      </c>
      <c r="C17" s="86"/>
      <c r="D17" s="60" t="s">
        <v>43</v>
      </c>
      <c r="F17" s="98"/>
      <c r="M17" s="64"/>
      <c r="N17" s="7"/>
      <c r="O17" s="7"/>
      <c r="P17" s="151"/>
      <c r="Q17" s="40"/>
    </row>
    <row r="18" spans="2:17" x14ac:dyDescent="0.55000000000000004">
      <c r="M18" s="64"/>
      <c r="N18" s="7"/>
      <c r="O18" s="123"/>
      <c r="P18" s="151"/>
      <c r="Q18" s="40"/>
    </row>
    <row r="19" spans="2:17" x14ac:dyDescent="0.55000000000000004">
      <c r="B19" s="59" t="s">
        <v>85</v>
      </c>
      <c r="C19" s="38" t="str">
        <f>IFERROR(IF(B20="","",IF(VLOOKUP(B20,othervolid,1)=B20,"","+")),"+")</f>
        <v/>
      </c>
      <c r="E19" s="148" t="s">
        <v>82</v>
      </c>
      <c r="F19" s="148"/>
      <c r="G19" s="148"/>
      <c r="H19" s="148"/>
      <c r="I19" s="38" t="str">
        <f>IFERROR(IF(E20="","",IF(VLOOKUP(E20,othervolid,1)=E20,"","+")),"+")</f>
        <v/>
      </c>
      <c r="M19" s="64"/>
      <c r="N19" s="7"/>
      <c r="O19" s="7"/>
      <c r="P19" s="151"/>
      <c r="Q19" s="40"/>
    </row>
    <row r="20" spans="2:17" ht="15" customHeight="1" x14ac:dyDescent="0.55000000000000004">
      <c r="B20" s="158" t="s">
        <v>36</v>
      </c>
      <c r="C20" s="158"/>
      <c r="E20" s="171"/>
      <c r="F20" s="172"/>
      <c r="G20" s="172"/>
      <c r="H20" s="173"/>
      <c r="M20" s="64"/>
      <c r="N20" s="88"/>
      <c r="O20" s="7"/>
      <c r="P20" s="151"/>
      <c r="Q20" s="40"/>
    </row>
    <row r="21" spans="2:17" x14ac:dyDescent="0.55000000000000004">
      <c r="D21" s="99" t="str">
        <f>IF(AND(B20=E20,B20&lt;&gt;""),"The two entries above conflict with eachother!","")</f>
        <v/>
      </c>
      <c r="M21" s="64"/>
      <c r="N21" s="88"/>
      <c r="O21" s="7"/>
      <c r="P21" s="151"/>
      <c r="Q21" s="40"/>
    </row>
    <row r="22" spans="2:17" ht="15" customHeight="1" x14ac:dyDescent="0.55000000000000004">
      <c r="B22" s="38" t="s">
        <v>101</v>
      </c>
      <c r="E22" s="38" t="str">
        <f>IFERROR(IF(B23="","",IF(VLOOKUP(B23,statements_alpha,1)=B23,"","+")),"+")</f>
        <v/>
      </c>
      <c r="F22" s="39"/>
      <c r="G22" s="58"/>
      <c r="H22" s="58"/>
      <c r="I22" s="58"/>
      <c r="M22" s="64"/>
      <c r="N22" s="7"/>
      <c r="O22" s="7"/>
      <c r="P22" s="151"/>
      <c r="Q22" s="40"/>
    </row>
    <row r="23" spans="2:17" ht="15" customHeight="1" x14ac:dyDescent="0.55000000000000004">
      <c r="B23" s="152"/>
      <c r="C23" s="153"/>
      <c r="D23" s="153"/>
      <c r="E23" s="153"/>
      <c r="F23" s="153"/>
      <c r="G23" s="153"/>
      <c r="H23" s="153"/>
      <c r="I23" s="154"/>
      <c r="M23" s="64"/>
      <c r="N23" s="149" t="s">
        <v>98</v>
      </c>
      <c r="O23" s="134"/>
      <c r="P23" s="150"/>
      <c r="Q23" s="40"/>
    </row>
    <row r="24" spans="2:17" x14ac:dyDescent="0.55000000000000004">
      <c r="B24" s="155"/>
      <c r="C24" s="156"/>
      <c r="D24" s="156"/>
      <c r="E24" s="156"/>
      <c r="F24" s="156"/>
      <c r="G24" s="156"/>
      <c r="H24" s="156"/>
      <c r="I24" s="157"/>
      <c r="M24" s="64"/>
      <c r="N24" s="107"/>
      <c r="O24" s="108"/>
      <c r="P24" s="109"/>
      <c r="Q24" s="40"/>
    </row>
    <row r="25" spans="2:17" ht="15" customHeight="1" x14ac:dyDescent="0.55000000000000004">
      <c r="F25" s="7"/>
      <c r="G25" s="58"/>
      <c r="H25" s="58"/>
      <c r="I25" s="58"/>
      <c r="M25" s="64"/>
      <c r="N25" s="7"/>
      <c r="O25" s="177" t="str">
        <f>IF(B27="","",RIGHT(B27,LEN(B27)-48))</f>
        <v/>
      </c>
      <c r="P25" s="177"/>
      <c r="Q25" s="40"/>
    </row>
    <row r="26" spans="2:17" ht="15" customHeight="1" x14ac:dyDescent="0.55000000000000004">
      <c r="B26" s="111" t="s">
        <v>102</v>
      </c>
      <c r="C26" s="38" t="str">
        <f>IFERROR(IF(B27="","",IF(VLOOKUP(B27,dispositions_alpha,1)=B27,"","+")),"+")</f>
        <v/>
      </c>
      <c r="M26" s="64"/>
      <c r="N26" s="7"/>
      <c r="O26" s="177"/>
      <c r="P26" s="177"/>
      <c r="Q26" s="40"/>
    </row>
    <row r="27" spans="2:17" x14ac:dyDescent="0.55000000000000004">
      <c r="B27" s="168"/>
      <c r="C27" s="169"/>
      <c r="D27" s="169"/>
      <c r="E27" s="169"/>
      <c r="F27" s="169"/>
      <c r="G27" s="169"/>
      <c r="H27" s="169"/>
      <c r="I27" s="170"/>
      <c r="M27" s="64"/>
      <c r="N27" s="7"/>
      <c r="O27" s="7"/>
      <c r="P27" s="7"/>
      <c r="Q27" s="40"/>
    </row>
    <row r="28" spans="2:17" x14ac:dyDescent="0.55000000000000004">
      <c r="M28" s="64"/>
      <c r="N28" s="176" t="s">
        <v>99</v>
      </c>
      <c r="O28" s="176"/>
      <c r="P28" s="176"/>
      <c r="Q28" s="40"/>
    </row>
    <row r="29" spans="2:17" ht="15" customHeight="1" x14ac:dyDescent="0.55000000000000004">
      <c r="B29" s="42" t="s">
        <v>28</v>
      </c>
      <c r="C29" s="102"/>
      <c r="D29" s="102"/>
      <c r="E29" s="102"/>
      <c r="F29" s="102"/>
      <c r="G29" s="102"/>
      <c r="H29" s="102"/>
      <c r="I29" s="102"/>
      <c r="N29" s="79"/>
      <c r="O29" s="79"/>
      <c r="P29" s="79"/>
    </row>
    <row r="30" spans="2:17" x14ac:dyDescent="0.55000000000000004">
      <c r="B30" s="179"/>
      <c r="C30" s="180"/>
      <c r="D30" s="180"/>
      <c r="E30" s="180"/>
      <c r="F30" s="180"/>
      <c r="G30" s="180"/>
      <c r="H30" s="180"/>
      <c r="I30" s="181"/>
      <c r="M30" s="130"/>
      <c r="N30" s="178" t="str">
        <f>IF(AND(MAX(D67:D70)&gt;D76,SUM(K11:K14)=4),"&lt;- If this is a second set of values for the case, and both sets have an unacceptable deviation from the mean, enter the lowest value in the cell to the left (gm/dL).","")</f>
        <v/>
      </c>
      <c r="O30" s="178"/>
      <c r="P30" s="178"/>
    </row>
    <row r="31" spans="2:17" ht="15" customHeight="1" x14ac:dyDescent="0.55000000000000004">
      <c r="B31" s="182"/>
      <c r="C31" s="183"/>
      <c r="D31" s="183"/>
      <c r="E31" s="183"/>
      <c r="F31" s="183"/>
      <c r="G31" s="183"/>
      <c r="H31" s="183"/>
      <c r="I31" s="184"/>
      <c r="N31" s="178"/>
      <c r="O31" s="178"/>
      <c r="P31" s="178"/>
    </row>
    <row r="32" spans="2:17" x14ac:dyDescent="0.55000000000000004">
      <c r="B32" s="182"/>
      <c r="C32" s="183"/>
      <c r="D32" s="183"/>
      <c r="E32" s="183"/>
      <c r="F32" s="183"/>
      <c r="G32" s="183"/>
      <c r="H32" s="183"/>
      <c r="I32" s="184"/>
      <c r="M32" s="5"/>
    </row>
    <row r="33" spans="2:9" x14ac:dyDescent="0.55000000000000004">
      <c r="B33" s="182"/>
      <c r="C33" s="183"/>
      <c r="D33" s="183"/>
      <c r="E33" s="183"/>
      <c r="F33" s="183"/>
      <c r="G33" s="183"/>
      <c r="H33" s="183"/>
      <c r="I33" s="184"/>
    </row>
    <row r="34" spans="2:9" x14ac:dyDescent="0.55000000000000004">
      <c r="B34" s="182"/>
      <c r="C34" s="183"/>
      <c r="D34" s="183"/>
      <c r="E34" s="183"/>
      <c r="F34" s="183"/>
      <c r="G34" s="183"/>
      <c r="H34" s="183"/>
      <c r="I34" s="184"/>
    </row>
    <row r="35" spans="2:9" x14ac:dyDescent="0.55000000000000004">
      <c r="B35" s="182"/>
      <c r="C35" s="183"/>
      <c r="D35" s="183"/>
      <c r="E35" s="183"/>
      <c r="F35" s="183"/>
      <c r="G35" s="183"/>
      <c r="H35" s="183"/>
      <c r="I35" s="184"/>
    </row>
    <row r="36" spans="2:9" x14ac:dyDescent="0.55000000000000004">
      <c r="B36" s="182"/>
      <c r="C36" s="183"/>
      <c r="D36" s="183"/>
      <c r="E36" s="183"/>
      <c r="F36" s="183"/>
      <c r="G36" s="183"/>
      <c r="H36" s="183"/>
      <c r="I36" s="184"/>
    </row>
    <row r="37" spans="2:9" x14ac:dyDescent="0.55000000000000004">
      <c r="B37" s="182"/>
      <c r="C37" s="183"/>
      <c r="D37" s="183"/>
      <c r="E37" s="183"/>
      <c r="F37" s="183"/>
      <c r="G37" s="183"/>
      <c r="H37" s="183"/>
      <c r="I37" s="184"/>
    </row>
    <row r="38" spans="2:9" x14ac:dyDescent="0.55000000000000004">
      <c r="B38" s="185"/>
      <c r="C38" s="186"/>
      <c r="D38" s="186"/>
      <c r="E38" s="186"/>
      <c r="F38" s="186"/>
      <c r="G38" s="186"/>
      <c r="H38" s="186"/>
      <c r="I38" s="187"/>
    </row>
    <row r="40" spans="2:9" x14ac:dyDescent="0.55000000000000004">
      <c r="B40" s="7" t="s">
        <v>103</v>
      </c>
    </row>
    <row r="41" spans="2:9" ht="15" customHeight="1" x14ac:dyDescent="0.55000000000000004">
      <c r="B41" s="159" t="str">
        <f>CONCATENATE(IF(B90="","",B90&amp;CHAR(10)&amp;CHAR(10)),IF(B23="","","- "&amp;B23&amp;CHAR(10)&amp;CHAR(10)))</f>
        <v xml:space="preserve">- Analysis confirmed the presence of the following substance: 1,1-Difluoroethane.  
  (Analysis performed using HS-GC.)
</v>
      </c>
      <c r="C41" s="160"/>
      <c r="D41" s="160"/>
      <c r="E41" s="160"/>
      <c r="F41" s="160"/>
      <c r="G41" s="160"/>
      <c r="H41" s="160"/>
      <c r="I41" s="161"/>
    </row>
    <row r="42" spans="2:9" x14ac:dyDescent="0.55000000000000004">
      <c r="B42" s="162"/>
      <c r="C42" s="163"/>
      <c r="D42" s="163"/>
      <c r="E42" s="163"/>
      <c r="F42" s="163"/>
      <c r="G42" s="163"/>
      <c r="H42" s="163"/>
      <c r="I42" s="164"/>
    </row>
    <row r="43" spans="2:9" x14ac:dyDescent="0.55000000000000004">
      <c r="B43" s="162"/>
      <c r="C43" s="163"/>
      <c r="D43" s="163"/>
      <c r="E43" s="163"/>
      <c r="F43" s="163"/>
      <c r="G43" s="163"/>
      <c r="H43" s="163"/>
      <c r="I43" s="164"/>
    </row>
    <row r="44" spans="2:9" x14ac:dyDescent="0.55000000000000004">
      <c r="B44" s="162"/>
      <c r="C44" s="163"/>
      <c r="D44" s="163"/>
      <c r="E44" s="163"/>
      <c r="F44" s="163"/>
      <c r="G44" s="163"/>
      <c r="H44" s="163"/>
      <c r="I44" s="164"/>
    </row>
    <row r="45" spans="2:9" x14ac:dyDescent="0.55000000000000004">
      <c r="B45" s="162"/>
      <c r="C45" s="163"/>
      <c r="D45" s="163"/>
      <c r="E45" s="163"/>
      <c r="F45" s="163"/>
      <c r="G45" s="163"/>
      <c r="H45" s="163"/>
      <c r="I45" s="164"/>
    </row>
    <row r="46" spans="2:9" x14ac:dyDescent="0.55000000000000004">
      <c r="B46" s="162"/>
      <c r="C46" s="163"/>
      <c r="D46" s="163"/>
      <c r="E46" s="163"/>
      <c r="F46" s="163"/>
      <c r="G46" s="163"/>
      <c r="H46" s="163"/>
      <c r="I46" s="164"/>
    </row>
    <row r="47" spans="2:9" x14ac:dyDescent="0.55000000000000004">
      <c r="B47" s="162"/>
      <c r="C47" s="163"/>
      <c r="D47" s="163"/>
      <c r="E47" s="163"/>
      <c r="F47" s="163"/>
      <c r="G47" s="163"/>
      <c r="H47" s="163"/>
      <c r="I47" s="164"/>
    </row>
    <row r="48" spans="2:9" x14ac:dyDescent="0.55000000000000004">
      <c r="B48" s="162"/>
      <c r="C48" s="163"/>
      <c r="D48" s="163"/>
      <c r="E48" s="163"/>
      <c r="F48" s="163"/>
      <c r="G48" s="163"/>
      <c r="H48" s="163"/>
      <c r="I48" s="164"/>
    </row>
    <row r="49" spans="2:12" x14ac:dyDescent="0.55000000000000004">
      <c r="B49" s="162"/>
      <c r="C49" s="163"/>
      <c r="D49" s="163"/>
      <c r="E49" s="163"/>
      <c r="F49" s="163"/>
      <c r="G49" s="163"/>
      <c r="H49" s="163"/>
      <c r="I49" s="164"/>
    </row>
    <row r="50" spans="2:12" x14ac:dyDescent="0.55000000000000004">
      <c r="B50" s="162"/>
      <c r="C50" s="163"/>
      <c r="D50" s="163"/>
      <c r="E50" s="163"/>
      <c r="F50" s="163"/>
      <c r="G50" s="163"/>
      <c r="H50" s="163"/>
      <c r="I50" s="164"/>
    </row>
    <row r="51" spans="2:12" x14ac:dyDescent="0.55000000000000004">
      <c r="B51" s="162"/>
      <c r="C51" s="163"/>
      <c r="D51" s="163"/>
      <c r="E51" s="163"/>
      <c r="F51" s="163"/>
      <c r="G51" s="163"/>
      <c r="H51" s="163"/>
      <c r="I51" s="164"/>
    </row>
    <row r="52" spans="2:12" x14ac:dyDescent="0.55000000000000004">
      <c r="B52" s="162"/>
      <c r="C52" s="163"/>
      <c r="D52" s="163"/>
      <c r="E52" s="163"/>
      <c r="F52" s="163"/>
      <c r="G52" s="163"/>
      <c r="H52" s="163"/>
      <c r="I52" s="164"/>
    </row>
    <row r="53" spans="2:12" x14ac:dyDescent="0.55000000000000004">
      <c r="B53" s="162"/>
      <c r="C53" s="163"/>
      <c r="D53" s="163"/>
      <c r="E53" s="163"/>
      <c r="F53" s="163"/>
      <c r="G53" s="163"/>
      <c r="H53" s="163"/>
      <c r="I53" s="164"/>
    </row>
    <row r="54" spans="2:12" x14ac:dyDescent="0.55000000000000004">
      <c r="B54" s="162"/>
      <c r="C54" s="163"/>
      <c r="D54" s="163"/>
      <c r="E54" s="163"/>
      <c r="F54" s="163"/>
      <c r="G54" s="163"/>
      <c r="H54" s="163"/>
      <c r="I54" s="164"/>
    </row>
    <row r="55" spans="2:12" x14ac:dyDescent="0.55000000000000004">
      <c r="B55" s="165"/>
      <c r="C55" s="166"/>
      <c r="D55" s="166"/>
      <c r="E55" s="166"/>
      <c r="F55" s="166"/>
      <c r="G55" s="166"/>
      <c r="H55" s="166"/>
      <c r="I55" s="167"/>
    </row>
    <row r="56" spans="2:12" x14ac:dyDescent="0.55000000000000004">
      <c r="B56" s="103"/>
      <c r="C56" s="103"/>
      <c r="D56" s="103"/>
      <c r="E56" s="103"/>
      <c r="F56" s="103"/>
      <c r="G56" s="103"/>
      <c r="H56" s="103"/>
      <c r="I56" s="103"/>
    </row>
    <row r="57" spans="2:12" x14ac:dyDescent="0.55000000000000004">
      <c r="B57" s="104" t="s">
        <v>112</v>
      </c>
      <c r="C57" s="103"/>
      <c r="D57" s="103"/>
      <c r="E57" s="103"/>
      <c r="F57" s="103"/>
      <c r="G57" s="103"/>
      <c r="H57" s="103"/>
      <c r="I57" s="103"/>
    </row>
    <row r="59" spans="2:12" x14ac:dyDescent="0.55000000000000004">
      <c r="B59" s="42" t="str">
        <f>'1'!B59</f>
        <v>Form template approved by Toxicology Technical Leader Wayne Lewallen on 11/14/2019.</v>
      </c>
    </row>
    <row r="60" spans="2:12" x14ac:dyDescent="0.55000000000000004">
      <c r="B60" s="42"/>
    </row>
    <row r="61" spans="2:12" x14ac:dyDescent="0.55000000000000004">
      <c r="B61" s="42"/>
      <c r="L61" s="119"/>
    </row>
    <row r="62" spans="2:12" x14ac:dyDescent="0.55000000000000004">
      <c r="B62" s="42"/>
      <c r="I62" s="8"/>
      <c r="L62" s="119" t="s">
        <v>118</v>
      </c>
    </row>
    <row r="63" spans="2:12" x14ac:dyDescent="0.55000000000000004">
      <c r="I63" s="131"/>
    </row>
    <row r="64" spans="2:12" x14ac:dyDescent="0.55000000000000004">
      <c r="I64" s="7"/>
    </row>
    <row r="65" spans="1:7" hidden="1" x14ac:dyDescent="0.55000000000000004">
      <c r="B65" s="44" t="s">
        <v>29</v>
      </c>
    </row>
    <row r="66" spans="1:7" hidden="1" x14ac:dyDescent="0.55000000000000004">
      <c r="B66" s="21" t="s">
        <v>41</v>
      </c>
      <c r="C66" s="46" t="s">
        <v>3</v>
      </c>
      <c r="D66" s="45"/>
    </row>
    <row r="67" spans="1:7" hidden="1" x14ac:dyDescent="0.55000000000000004">
      <c r="B67" s="47">
        <f>C11</f>
        <v>0</v>
      </c>
      <c r="C67" s="9" t="e">
        <f>ABS(C11-D$72)</f>
        <v>#DIV/0!</v>
      </c>
      <c r="D67" s="16" t="str">
        <f>IFERROR(C67/$D$72,"")</f>
        <v/>
      </c>
    </row>
    <row r="68" spans="1:7" hidden="1" x14ac:dyDescent="0.55000000000000004">
      <c r="B68" s="47">
        <f>C12</f>
        <v>0</v>
      </c>
      <c r="C68" s="10" t="e">
        <f>ABS(C12-D$72)</f>
        <v>#DIV/0!</v>
      </c>
      <c r="D68" s="16" t="str">
        <f t="shared" ref="D68:D70" si="0">IFERROR(C68/$D$72,"")</f>
        <v/>
      </c>
    </row>
    <row r="69" spans="1:7" hidden="1" x14ac:dyDescent="0.55000000000000004">
      <c r="B69" s="47">
        <f>C13</f>
        <v>0</v>
      </c>
      <c r="C69" s="10" t="e">
        <f>ABS(C13-D$72)</f>
        <v>#DIV/0!</v>
      </c>
      <c r="D69" s="16" t="str">
        <f t="shared" si="0"/>
        <v/>
      </c>
    </row>
    <row r="70" spans="1:7" hidden="1" x14ac:dyDescent="0.55000000000000004">
      <c r="B70" s="47">
        <f>C14</f>
        <v>0</v>
      </c>
      <c r="C70" s="10" t="e">
        <f>ABS(C14-D$72)</f>
        <v>#DIV/0!</v>
      </c>
      <c r="D70" s="16" t="str">
        <f t="shared" si="0"/>
        <v/>
      </c>
    </row>
    <row r="71" spans="1:7" hidden="1" x14ac:dyDescent="0.55000000000000004">
      <c r="F71" s="38" t="s">
        <v>77</v>
      </c>
    </row>
    <row r="72" spans="1:7" hidden="1" x14ac:dyDescent="0.55000000000000004">
      <c r="C72" s="38" t="s">
        <v>0</v>
      </c>
      <c r="D72" s="6" t="e">
        <f>AVERAGE(C11:C14)</f>
        <v>#DIV/0!</v>
      </c>
      <c r="E72" s="38" t="s">
        <v>10</v>
      </c>
      <c r="F72" s="37" t="e">
        <f>D72/1.18</f>
        <v>#DIV/0!</v>
      </c>
      <c r="G72" s="38" t="s">
        <v>10</v>
      </c>
    </row>
    <row r="73" spans="1:7" hidden="1" x14ac:dyDescent="0.55000000000000004">
      <c r="C73" s="55" t="s">
        <v>4</v>
      </c>
      <c r="D73" s="3" t="e">
        <f>TEXT(INT(D72*100)/100,"0.00")</f>
        <v>#DIV/0!</v>
      </c>
      <c r="E73" s="38" t="s">
        <v>10</v>
      </c>
      <c r="F73" s="3" t="e">
        <f>TEXT(INT(F72*100)/100,"0.00")</f>
        <v>#DIV/0!</v>
      </c>
      <c r="G73" s="38" t="s">
        <v>10</v>
      </c>
    </row>
    <row r="74" spans="1:7" hidden="1" x14ac:dyDescent="0.55000000000000004">
      <c r="C74" s="8" t="s">
        <v>1</v>
      </c>
      <c r="D74" s="4" t="str">
        <f>IF(MIN(C11:C14)&lt;0.01,"0.00",D73)</f>
        <v>0.00</v>
      </c>
      <c r="E74" s="38" t="s">
        <v>10</v>
      </c>
      <c r="F74" s="4" t="str">
        <f>IF(MIN(C11:C14)&lt;0.01,"0.00",F73)</f>
        <v>0.00</v>
      </c>
      <c r="G74" s="38" t="s">
        <v>10</v>
      </c>
    </row>
    <row r="75" spans="1:7" hidden="1" x14ac:dyDescent="0.55000000000000004"/>
    <row r="76" spans="1:7" hidden="1" x14ac:dyDescent="0.55000000000000004">
      <c r="C76" s="174" t="s">
        <v>2</v>
      </c>
      <c r="D76" s="56">
        <f>VLOOKUP(C9,Ranges!G9:H12,2)</f>
        <v>0.04</v>
      </c>
    </row>
    <row r="77" spans="1:7" hidden="1" x14ac:dyDescent="0.55000000000000004">
      <c r="B77" s="58"/>
      <c r="C77" s="175"/>
      <c r="D77" s="57" t="e">
        <f>D76*D72</f>
        <v>#DIV/0!</v>
      </c>
      <c r="F77" s="1"/>
    </row>
    <row r="78" spans="1:7" hidden="1" x14ac:dyDescent="0.55000000000000004">
      <c r="B78" s="58"/>
      <c r="C78" s="65"/>
      <c r="D78" s="66"/>
      <c r="F78" s="1"/>
    </row>
    <row r="79" spans="1:7" hidden="1" x14ac:dyDescent="0.55000000000000004">
      <c r="B79" s="11" t="s">
        <v>76</v>
      </c>
      <c r="C79" s="11"/>
    </row>
    <row r="80" spans="1:7" hidden="1" x14ac:dyDescent="0.55000000000000004">
      <c r="A80" s="64"/>
      <c r="B80" s="38" t="s">
        <v>78</v>
      </c>
      <c r="C80" s="63" t="str">
        <f>IF(OR(SUM(J11:J14)&gt;0,MAX(D67:D70)&gt;D76,C8="serum"),"",IF(D74="0.00","",CONCATENATE("The measured ",C8," acetone concentration is ",TEXT(TRUNC(D72,3),"0.000")," +/- ",IF(INT(D72*D76*10000)&lt;5,"0.001",TEXT(D72*D76,"0.000"))," grams per 100 milliliters, at a coverage probability of 99.7%.  ",CHAR(10),CHAR(10))))</f>
        <v/>
      </c>
    </row>
    <row r="81" spans="1:9" hidden="1" x14ac:dyDescent="0.55000000000000004">
      <c r="A81" s="64"/>
      <c r="B81" s="38" t="s">
        <v>79</v>
      </c>
      <c r="C81" s="63" t="str">
        <f>CONCATENATE("The ",C8," alcohol concentration is 0.00 grams of alcohol per 100 milliliters, as defined by NCGS 20-4.01 (1b).  ",IF(AND(B20="",E20="",C9&lt;&gt;"acetone"),C86,CHAR(10)&amp;CHAR(10)))</f>
        <v xml:space="preserve">The blood alcohol concentration is 0.00 grams of alcohol per 100 milliliters, as defined by NCGS 20-4.01 (1b).  
</v>
      </c>
    </row>
    <row r="82" spans="1:9" hidden="1" x14ac:dyDescent="0.55000000000000004">
      <c r="A82" s="64"/>
      <c r="B82" s="38" t="s">
        <v>80</v>
      </c>
      <c r="C82" s="63" t="str">
        <f>IFERROR(IF(AND(SUM(J11:J14)=0,MAX(D67:D70)&gt;D76),"",IF(C8="serum",CONCATENATE("The blood ",C9," concentration is ",TEXT(F74,"0.00")," grams of alcohol per 100 milliliters, as defined by NCGS 20-4.01 (1b).  The reported blood alcohol concentration is a calculated value resulting from a converted serum alcohol concentration.  The measured serum ",C9," concentration is ",TEXT(TRUNC(D72,3),"0.000")," +/- ",IF(INT(D72*D76*10000)&lt;5,"0.001",TEXT(D72*D76,"0.000"))," grams of alcohol per 100 milliliters, at a coverage probability of 99.7%.",IF(AND(B20="",E20=""),C86,CHAR(10)&amp;CHAR(10))),"")),"")</f>
        <v/>
      </c>
    </row>
    <row r="83" spans="1:9" hidden="1" x14ac:dyDescent="0.55000000000000004">
      <c r="A83" s="64"/>
      <c r="B83" s="38" t="s">
        <v>81</v>
      </c>
      <c r="C83" s="63" t="str">
        <f>IFERROR(IF(AND(SUM(J11:J14)=0,MAX(D67:D70)&gt;D76,SUM(K11:K14)=4,M30&lt;&gt;""),CONCATENATE("The ",C8," ",C9," concentration is ",TEXT(INT(M30*100)/100,"0.00")," grams of alcohol per 100 milliliters, as defined by NCGS 20-4.01 (1b)."),IF(AND(SUM(J11:J14)=0,MAX(D67:D70)&gt;D76),"",CONCATENATE("The ",C8," ",C9," concentration is ",TEXT(D74,"0.00")," grams of alcohol per 100 milliliters, as defined by NCGS 20-4.01 (1b).","  The measured ",C8," ",C9," concentration is ",TEXT(TRUNC(D72,3),"0.000")," +/- ",IF(INT(D72*D76*10000)&lt;5,"0.001",TEXT(D72*D76,"0.000"))," grams of alcohol per 100 milliliters, at a coverage probability of 99.7%.  ",IF(AND(B20="",E20=""),C86,CHAR(10)&amp;CHAR(10))))),"")</f>
        <v/>
      </c>
    </row>
    <row r="84" spans="1:9" hidden="1" x14ac:dyDescent="0.55000000000000004">
      <c r="A84" s="64"/>
      <c r="B84" s="38" t="s">
        <v>83</v>
      </c>
      <c r="C84" s="63" t="str">
        <f>CONCATENATE("Analysis confirmed the presence of the following substance: ",B20,".  ",CHAR(10),CHAR(10))</f>
        <v xml:space="preserve">Analysis confirmed the presence of the following substance: 1,1-Difluoroethane.  
</v>
      </c>
    </row>
    <row r="85" spans="1:9" hidden="1" x14ac:dyDescent="0.55000000000000004">
      <c r="A85" s="64"/>
      <c r="B85" s="67" t="s">
        <v>84</v>
      </c>
      <c r="C85" s="54" t="str">
        <f>CONCATENATE("Analysis did not confirm the presence of the following: ",E20,".  ",CHAR(10),CHAR(10))</f>
        <v xml:space="preserve">Analysis did not confirm the presence of the following: .  
</v>
      </c>
    </row>
    <row r="86" spans="1:9" hidden="1" x14ac:dyDescent="0.55000000000000004">
      <c r="A86" s="64"/>
      <c r="B86" s="78" t="s">
        <v>90</v>
      </c>
      <c r="C86" s="101" t="s">
        <v>111</v>
      </c>
    </row>
    <row r="87" spans="1:9" hidden="1" x14ac:dyDescent="0.55000000000000004"/>
    <row r="88" spans="1:9" hidden="1" x14ac:dyDescent="0.55000000000000004"/>
    <row r="89" spans="1:9" hidden="1" x14ac:dyDescent="0.55000000000000004">
      <c r="B89" s="38" t="s">
        <v>100</v>
      </c>
      <c r="E89" s="90"/>
    </row>
    <row r="90" spans="1:9" hidden="1" x14ac:dyDescent="0.55000000000000004">
      <c r="B90" s="159" t="str">
        <f>CONCATENATE(IF(AND(C8&lt;&gt;"serum",C9="acetone"),"- "&amp;C80,""),IF(OR(C17="x",AND(C9&lt;&gt;"acetone",SUM(J11:J14)&gt;0)),"- "&amp;C81,""),IF(AND(SUM(K11:K14)&gt;1,C8&lt;&gt;"serum",C9&lt;&gt;"acetone",C17&lt;&gt;"x",SUM(J11:J14)=0),"- "&amp;C83,""),IF(AND(C8="serum",C17&lt;&gt;"x",SUM(J11:J14)=0),"- "&amp;C82,""),IF(B20&lt;&gt;"","- "&amp;C84,""),IF(E20&lt;&gt;"","- "&amp;C85,""),IF(OR(B20&lt;&gt;"",E20&lt;&gt;"",AND(C9="acetone",C8&lt;&gt;"serum")),C86,""))</f>
        <v>- Analysis confirmed the presence of the following substance: 1,1-Difluoroethane.  
  (Analysis performed using HS-GC.)</v>
      </c>
      <c r="C90" s="160"/>
      <c r="D90" s="160"/>
      <c r="E90" s="160"/>
      <c r="F90" s="160"/>
      <c r="G90" s="160"/>
      <c r="H90" s="160"/>
      <c r="I90" s="161"/>
    </row>
    <row r="91" spans="1:9" hidden="1" x14ac:dyDescent="0.55000000000000004">
      <c r="B91" s="162"/>
      <c r="C91" s="163"/>
      <c r="D91" s="163"/>
      <c r="E91" s="163"/>
      <c r="F91" s="163"/>
      <c r="G91" s="163"/>
      <c r="H91" s="163"/>
      <c r="I91" s="164"/>
    </row>
    <row r="92" spans="1:9" hidden="1" x14ac:dyDescent="0.55000000000000004">
      <c r="B92" s="162"/>
      <c r="C92" s="163"/>
      <c r="D92" s="163"/>
      <c r="E92" s="163"/>
      <c r="F92" s="163"/>
      <c r="G92" s="163"/>
      <c r="H92" s="163"/>
      <c r="I92" s="164"/>
    </row>
    <row r="93" spans="1:9" hidden="1" x14ac:dyDescent="0.55000000000000004">
      <c r="B93" s="162"/>
      <c r="C93" s="163"/>
      <c r="D93" s="163"/>
      <c r="E93" s="163"/>
      <c r="F93" s="163"/>
      <c r="G93" s="163"/>
      <c r="H93" s="163"/>
      <c r="I93" s="164"/>
    </row>
    <row r="94" spans="1:9" hidden="1" x14ac:dyDescent="0.55000000000000004">
      <c r="B94" s="162"/>
      <c r="C94" s="163"/>
      <c r="D94" s="163"/>
      <c r="E94" s="163"/>
      <c r="F94" s="163"/>
      <c r="G94" s="163"/>
      <c r="H94" s="163"/>
      <c r="I94" s="164"/>
    </row>
    <row r="95" spans="1:9" hidden="1" x14ac:dyDescent="0.55000000000000004">
      <c r="B95" s="162"/>
      <c r="C95" s="163"/>
      <c r="D95" s="163"/>
      <c r="E95" s="163"/>
      <c r="F95" s="163"/>
      <c r="G95" s="163"/>
      <c r="H95" s="163"/>
      <c r="I95" s="164"/>
    </row>
    <row r="96" spans="1:9" hidden="1" x14ac:dyDescent="0.55000000000000004">
      <c r="B96" s="162"/>
      <c r="C96" s="163"/>
      <c r="D96" s="163"/>
      <c r="E96" s="163"/>
      <c r="F96" s="163"/>
      <c r="G96" s="163"/>
      <c r="H96" s="163"/>
      <c r="I96" s="164"/>
    </row>
    <row r="97" spans="2:9" hidden="1" x14ac:dyDescent="0.55000000000000004">
      <c r="B97" s="162"/>
      <c r="C97" s="163"/>
      <c r="D97" s="163"/>
      <c r="E97" s="163"/>
      <c r="F97" s="163"/>
      <c r="G97" s="163"/>
      <c r="H97" s="163"/>
      <c r="I97" s="164"/>
    </row>
    <row r="98" spans="2:9" hidden="1" x14ac:dyDescent="0.55000000000000004">
      <c r="B98" s="162"/>
      <c r="C98" s="163"/>
      <c r="D98" s="163"/>
      <c r="E98" s="163"/>
      <c r="F98" s="163"/>
      <c r="G98" s="163"/>
      <c r="H98" s="163"/>
      <c r="I98" s="164"/>
    </row>
    <row r="99" spans="2:9" hidden="1" x14ac:dyDescent="0.55000000000000004">
      <c r="B99" s="165"/>
      <c r="C99" s="166"/>
      <c r="D99" s="166"/>
      <c r="E99" s="166"/>
      <c r="F99" s="166"/>
      <c r="G99" s="166"/>
      <c r="H99" s="166"/>
      <c r="I99" s="167"/>
    </row>
    <row r="100" spans="2:9" hidden="1" x14ac:dyDescent="0.55000000000000004"/>
  </sheetData>
  <sheetProtection algorithmName="SHA-512" hashValue="qTMQoUX9MOSwv0s2qx8kMyHPmmj2IZNqYCQTiZGPmdtSFmZYX2yW+E8k4Eln1oNhcyJM1/owuJuz/d11eLcLhw==" saltValue="fMABzUgL+Pl8cfLJX8Z3Dw==" spinCount="100000" sheet="1" objects="1" scenarios="1"/>
  <mergeCells count="29">
    <mergeCell ref="B1:F1"/>
    <mergeCell ref="E4:F4"/>
    <mergeCell ref="E5:F5"/>
    <mergeCell ref="N7:P7"/>
    <mergeCell ref="F8:F16"/>
    <mergeCell ref="G8:I8"/>
    <mergeCell ref="N8:P8"/>
    <mergeCell ref="G9:I9"/>
    <mergeCell ref="G10:I10"/>
    <mergeCell ref="G11:I11"/>
    <mergeCell ref="B27:I27"/>
    <mergeCell ref="P11:P22"/>
    <mergeCell ref="G12:I12"/>
    <mergeCell ref="G13:I13"/>
    <mergeCell ref="G14:I14"/>
    <mergeCell ref="G15:I15"/>
    <mergeCell ref="G16:I16"/>
    <mergeCell ref="E19:H19"/>
    <mergeCell ref="B20:C20"/>
    <mergeCell ref="E20:H20"/>
    <mergeCell ref="B23:I24"/>
    <mergeCell ref="N23:P23"/>
    <mergeCell ref="O25:P26"/>
    <mergeCell ref="N28:P28"/>
    <mergeCell ref="B30:I38"/>
    <mergeCell ref="B41:I55"/>
    <mergeCell ref="C76:C77"/>
    <mergeCell ref="B90:I99"/>
    <mergeCell ref="N30:P31"/>
  </mergeCells>
  <conditionalFormatting sqref="C67:C70">
    <cfRule type="expression" dxfId="119" priority="8">
      <formula>ABS(C11-$D$72)&gt;$D$77</formula>
    </cfRule>
  </conditionalFormatting>
  <conditionalFormatting sqref="B26">
    <cfRule type="expression" dxfId="118" priority="9">
      <formula>B27=""</formula>
    </cfRule>
  </conditionalFormatting>
  <conditionalFormatting sqref="B4">
    <cfRule type="expression" dxfId="117" priority="7">
      <formula>$B$5=""</formula>
    </cfRule>
  </conditionalFormatting>
  <conditionalFormatting sqref="C4">
    <cfRule type="expression" dxfId="116" priority="6">
      <formula>$C$5=""</formula>
    </cfRule>
  </conditionalFormatting>
  <conditionalFormatting sqref="E4:F4">
    <cfRule type="expression" dxfId="115" priority="5">
      <formula>$E$5=""</formula>
    </cfRule>
  </conditionalFormatting>
  <conditionalFormatting sqref="H4">
    <cfRule type="expression" dxfId="114" priority="4">
      <formula>$H$5=""</formula>
    </cfRule>
  </conditionalFormatting>
  <conditionalFormatting sqref="C8">
    <cfRule type="expression" dxfId="113" priority="3">
      <formula>$C$8&lt;&gt;"blood"</formula>
    </cfRule>
  </conditionalFormatting>
  <conditionalFormatting sqref="C9">
    <cfRule type="expression" dxfId="112" priority="2">
      <formula>$C$9&lt;&gt;"ethanol"</formula>
    </cfRule>
  </conditionalFormatting>
  <conditionalFormatting sqref="M30">
    <cfRule type="expression" dxfId="111" priority="1">
      <formula>N30&lt;&gt;""</formula>
    </cfRule>
  </conditionalFormatting>
  <conditionalFormatting sqref="G9:G12">
    <cfRule type="expression" dxfId="110" priority="193">
      <formula>AND(SUM(J$11:J$14)=0,D67&gt;$D$76)</formula>
    </cfRule>
  </conditionalFormatting>
  <dataValidations count="8">
    <dataValidation type="list" allowBlank="1" showInputMessage="1" showErrorMessage="1" sqref="C17" xr:uid="{00000000-0002-0000-3600-000000000000}">
      <formula1>applies</formula1>
    </dataValidation>
    <dataValidation type="list" errorStyle="warning" allowBlank="1" showInputMessage="1" showErrorMessage="1" errorTitle="custom entry" error="You have entered a selection not in the drop-down list.  " sqref="B20:C20" xr:uid="{00000000-0002-0000-3600-000001000000}">
      <formula1>othervolid</formula1>
    </dataValidation>
    <dataValidation type="list" errorStyle="warning" allowBlank="1" showInputMessage="1" showErrorMessage="1" errorTitle="Custom Entry" error="You have entered a name not in the drop-down list." sqref="H5" xr:uid="{00000000-0002-0000-3600-000002000000}">
      <formula1>analyst_list</formula1>
    </dataValidation>
    <dataValidation type="list" allowBlank="1" showInputMessage="1" showErrorMessage="1" sqref="C8" xr:uid="{00000000-0002-0000-3600-000003000000}">
      <formula1>matrix_list</formula1>
    </dataValidation>
    <dataValidation type="list" errorStyle="warning" allowBlank="1" showErrorMessage="1" errorTitle="Custom entry" error="You have customized this field." sqref="B23:I24" xr:uid="{00000000-0002-0000-3600-000004000000}">
      <formula1>statements</formula1>
    </dataValidation>
    <dataValidation type="list" errorStyle="warning" allowBlank="1" showInputMessage="1" showErrorMessage="1" errorTitle="Custom Entry" error="You have entered a selection not in the drop-down list.  " sqref="E20" xr:uid="{00000000-0002-0000-3600-000005000000}">
      <formula1>othervolid</formula1>
    </dataValidation>
    <dataValidation type="textLength" errorStyle="warning" operator="equal" allowBlank="1" showInputMessage="1" showErrorMessage="1" errorTitle="Case Number Length Error?" error="The length of the case number should be 10 characters." sqref="B5" xr:uid="{00000000-0002-0000-3600-000006000000}">
      <formula1>10</formula1>
    </dataValidation>
    <dataValidation type="list" errorStyle="warning" allowBlank="1" showErrorMessage="1" errorTitle="Custom entry" error="You have customized this field." sqref="B27:I27" xr:uid="{00000000-0002-0000-3600-000007000000}">
      <formula1>dispositions</formula1>
    </dataValidation>
  </dataValidations>
  <pageMargins left="0.7" right="0.7" top="0.75" bottom="0.75" header="0.3" footer="0.3"/>
  <pageSetup scale="68" orientation="portrait" horizontalDpi="300" verticalDpi="300" r:id="rId1"/>
  <ignoredErrors>
    <ignoredError sqref="H5 E5 B5:C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6322" r:id="rId4" name="Button 2">
              <controlPr defaultSize="0" print="0" autoFill="0" autoPict="0" macro="[0]!ThisWorkbook.GeneratePDF">
                <anchor moveWithCells="1">
                  <from>
                    <xdr:col>8</xdr:col>
                    <xdr:colOff>1123950</xdr:colOff>
                    <xdr:row>3</xdr:row>
                    <xdr:rowOff>11430</xdr:rowOff>
                  </from>
                  <to>
                    <xdr:col>11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3600-000008000000}">
          <x14:formula1>
            <xm:f>Ranges!$G$9:$G$12</xm:f>
          </x14:formula1>
          <xm:sqref>C9</xm:sqref>
        </x14:dataValidation>
        <x14:dataValidation type="date" errorStyle="information" operator="lessThan" allowBlank="1" showErrorMessage="1" errorTitle="Uncertainty Update Due" error="The uncertainty values used in this form are due to be updated.  Please ensure you are using the most recent form." xr:uid="{00000000-0002-0000-3600-000009000000}">
          <x14:formula1>
            <xm:f>Ranges!G14+Ranges!G16</xm:f>
          </x14:formula1>
          <xm:sqref>E5</xm:sqref>
        </x14:dataValidation>
      </x14:dataValidation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57">
    <pageSetUpPr fitToPage="1"/>
  </sheetPr>
  <dimension ref="A1:Q100"/>
  <sheetViews>
    <sheetView showGridLines="0" zoomScaleNormal="100" workbookViewId="0">
      <selection activeCell="C11" sqref="C11"/>
    </sheetView>
  </sheetViews>
  <sheetFormatPr defaultColWidth="9.15625" defaultRowHeight="14.4" x14ac:dyDescent="0.55000000000000004"/>
  <cols>
    <col min="1" max="1" width="1.83984375" style="38" customWidth="1"/>
    <col min="2" max="2" width="20.83984375" style="38" customWidth="1"/>
    <col min="3" max="3" width="12" style="38" bestFit="1" customWidth="1"/>
    <col min="4" max="4" width="11" style="38" customWidth="1"/>
    <col min="5" max="5" width="9.578125" style="38" customWidth="1"/>
    <col min="6" max="6" width="7.15625" style="38" customWidth="1"/>
    <col min="7" max="7" width="7.68359375" style="38" customWidth="1"/>
    <col min="8" max="8" width="25.68359375" style="38" customWidth="1"/>
    <col min="9" max="9" width="38.578125" style="38" customWidth="1"/>
    <col min="10" max="10" width="15.83984375" style="38" hidden="1" customWidth="1"/>
    <col min="11" max="11" width="22.41796875" style="38" hidden="1" customWidth="1"/>
    <col min="12" max="12" width="5" style="38" customWidth="1"/>
    <col min="13" max="13" width="7.41796875" style="38" customWidth="1"/>
    <col min="14" max="14" width="2.26171875" style="38" customWidth="1"/>
    <col min="15" max="15" width="2" style="38" customWidth="1"/>
    <col min="16" max="16" width="88.15625" style="38" customWidth="1"/>
    <col min="17" max="16384" width="9.15625" style="38"/>
  </cols>
  <sheetData>
    <row r="1" spans="2:17" ht="15" customHeight="1" x14ac:dyDescent="0.55000000000000004">
      <c r="B1" s="132" t="str">
        <f>'1'!B1</f>
        <v>Body Fluid Alcohol Concentration and Volatiles Reporting Form</v>
      </c>
      <c r="C1" s="133"/>
      <c r="D1" s="133"/>
      <c r="E1" s="133"/>
      <c r="F1" s="133"/>
      <c r="G1" s="79"/>
      <c r="H1" s="79"/>
      <c r="I1" s="93" t="str">
        <f>'1'!I1</f>
        <v>Version 2</v>
      </c>
      <c r="J1" s="44" t="s">
        <v>40</v>
      </c>
      <c r="K1" s="44" t="s">
        <v>40</v>
      </c>
      <c r="L1" s="44"/>
    </row>
    <row r="2" spans="2:17" ht="15" customHeight="1" x14ac:dyDescent="0.55000000000000004">
      <c r="B2" s="80" t="str">
        <f>'1'!B2</f>
        <v>NCSCL - Toxicology Section</v>
      </c>
      <c r="C2" s="11"/>
      <c r="D2" s="11"/>
      <c r="E2" s="11"/>
      <c r="F2" s="11"/>
      <c r="G2" s="11"/>
      <c r="H2" s="11"/>
      <c r="I2" s="94" t="str">
        <f>'1'!I2</f>
        <v>Effective Date: 11/14/2019</v>
      </c>
      <c r="J2" s="44"/>
      <c r="K2" s="44"/>
      <c r="L2" s="44"/>
      <c r="N2" s="100"/>
    </row>
    <row r="3" spans="2:17" ht="15" customHeight="1" x14ac:dyDescent="0.55000000000000004">
      <c r="D3" s="41"/>
      <c r="O3" s="95" t="s">
        <v>88</v>
      </c>
    </row>
    <row r="4" spans="2:17" ht="15" customHeight="1" x14ac:dyDescent="0.55000000000000004">
      <c r="B4" s="124" t="s">
        <v>37</v>
      </c>
      <c r="C4" s="124" t="s">
        <v>38</v>
      </c>
      <c r="E4" s="138" t="s">
        <v>94</v>
      </c>
      <c r="F4" s="138"/>
      <c r="H4" s="118" t="s">
        <v>44</v>
      </c>
      <c r="J4" s="92"/>
      <c r="O4" s="95"/>
      <c r="P4" s="110" t="s">
        <v>113</v>
      </c>
    </row>
    <row r="5" spans="2:17" ht="15" customHeight="1" x14ac:dyDescent="0.55000000000000004">
      <c r="B5" s="120" t="str">
        <f>IF('Sample list'!B60="","",'Sample list'!B60)</f>
        <v/>
      </c>
      <c r="C5" s="120" t="str">
        <f>IF('Sample list'!C60="","",'Sample list'!C60)</f>
        <v/>
      </c>
      <c r="E5" s="136" t="str">
        <f>IF('1'!E5="","",'1'!E5)</f>
        <v/>
      </c>
      <c r="F5" s="137"/>
      <c r="H5" s="83" t="str">
        <f>IF('1'!H5="","",'1'!H5)</f>
        <v/>
      </c>
      <c r="O5" s="38" t="s">
        <v>88</v>
      </c>
      <c r="P5" s="37" t="str">
        <f>B41</f>
        <v/>
      </c>
    </row>
    <row r="6" spans="2:17" ht="15" customHeight="1" x14ac:dyDescent="0.55000000000000004"/>
    <row r="7" spans="2:17" ht="15" customHeight="1" thickBot="1" x14ac:dyDescent="0.6">
      <c r="N7" s="135" t="s">
        <v>96</v>
      </c>
      <c r="O7" s="135"/>
      <c r="P7" s="135"/>
    </row>
    <row r="8" spans="2:17" ht="15" customHeight="1" x14ac:dyDescent="0.55000000000000004">
      <c r="B8" s="71" t="s">
        <v>92</v>
      </c>
      <c r="C8" s="81" t="s">
        <v>71</v>
      </c>
      <c r="F8" s="141" t="s">
        <v>86</v>
      </c>
      <c r="G8" s="139" t="str">
        <f>CONCATENATE("The measured ",C9," values are:")</f>
        <v>The measured ethanol values are:</v>
      </c>
      <c r="H8" s="140"/>
      <c r="I8" s="140"/>
      <c r="M8" s="64"/>
      <c r="N8" s="134" t="s">
        <v>97</v>
      </c>
      <c r="O8" s="134"/>
      <c r="P8" s="134"/>
      <c r="Q8" s="40"/>
    </row>
    <row r="9" spans="2:17" ht="15" customHeight="1" x14ac:dyDescent="0.55000000000000004">
      <c r="B9" s="72" t="s">
        <v>93</v>
      </c>
      <c r="C9" s="82" t="s">
        <v>5</v>
      </c>
      <c r="F9" s="141"/>
      <c r="G9" s="142" t="str">
        <f>IF(C11="","",IF(C11=0,"0.0000  g/dl",CONCATENATE(TEXT(C11,"0.0000"),"  g/dl",IF(AND(SUM(J$11:J$14)=0,D67&gt;$D$76),CONCATENATE("  (&gt;",$D$76*100,"% deviation from the average)"),""),IF(C11*10000-INT(C11*10000)&gt;0.0001,"    (THIS VALUE CONTAINS MORE DECIMAL PLACES THAN DISPLAYED)",""))))</f>
        <v/>
      </c>
      <c r="H9" s="143"/>
      <c r="I9" s="143"/>
      <c r="M9" s="64"/>
      <c r="N9" s="105"/>
      <c r="O9" s="89"/>
      <c r="P9" s="106"/>
      <c r="Q9" s="40"/>
    </row>
    <row r="10" spans="2:17" ht="15" customHeight="1" x14ac:dyDescent="0.55000000000000004">
      <c r="B10" s="72"/>
      <c r="C10" s="73"/>
      <c r="D10" s="69"/>
      <c r="F10" s="141"/>
      <c r="G10" s="142" t="str">
        <f>IF(C12="","",IF(C12=0,"0.0000  g/dl",CONCATENATE(TEXT(C12,"0.0000"),"  g/dl",IF(AND(SUM(J$11:J$14)=0,D68&gt;$D$76),CONCATENATE("  (&gt;",$D$76*100,"% deviation from the average)"),""),IF(C12*10000-INT(C12*10000)&gt;0.0001,"    (THIS VALUE CONTAINS MORE DECIMAL PLACES THAN DISPLAYED)",""))))</f>
        <v/>
      </c>
      <c r="H10" s="143"/>
      <c r="I10" s="143"/>
      <c r="J10" s="38" t="s">
        <v>39</v>
      </c>
      <c r="K10" s="43" t="s">
        <v>75</v>
      </c>
      <c r="L10" s="43"/>
      <c r="M10" s="64"/>
      <c r="N10" s="7"/>
      <c r="O10" s="89" t="str">
        <f>"Item "&amp;C5&amp;":"</f>
        <v>Item :</v>
      </c>
      <c r="P10" s="89"/>
      <c r="Q10" s="40"/>
    </row>
    <row r="11" spans="2:17" ht="15" customHeight="1" x14ac:dyDescent="0.55000000000000004">
      <c r="B11" s="74" t="s">
        <v>74</v>
      </c>
      <c r="C11" s="84"/>
      <c r="D11" s="2" t="str">
        <f>IF(LEN(C11)&gt;6,"re-enter",IF(C11&gt;0.5,"HI cal",""))</f>
        <v/>
      </c>
      <c r="F11" s="141"/>
      <c r="G11" s="142" t="str">
        <f>IF(C13="","",IF(C13=0,"0.0000  g/dl",CONCATENATE(TEXT(C13,"0.0000"),"  g/dl",IF(AND(SUM(J$11:J$14)=0,D69&gt;$D$76),CONCATENATE("  (&gt;",$D$76*100,"% deviation from the average)"),""),IF(C13*10000-INT(C13*10000)&gt;0.0001,"    (THIS VALUE CONTAINS MORE DECIMAL PLACES THAN DISPLAYED)",""))))</f>
        <v/>
      </c>
      <c r="H11" s="143"/>
      <c r="I11" s="143"/>
      <c r="J11" s="54">
        <f>IF(C11="",0,IF(C11&lt;0.01,1,0))</f>
        <v>0</v>
      </c>
      <c r="K11" s="43">
        <f>IF(C11&lt;&gt;"",1,0)</f>
        <v>0</v>
      </c>
      <c r="L11" s="43"/>
      <c r="M11" s="64"/>
      <c r="N11" s="88"/>
      <c r="O11" s="91"/>
      <c r="P11" s="151" t="str">
        <f>CONCATENATE(IF(B90="","",B90&amp;CHAR(10)&amp;CHAR(10)),IF(B23="","","- "&amp;B23))</f>
        <v/>
      </c>
      <c r="Q11" s="40"/>
    </row>
    <row r="12" spans="2:17" ht="15" customHeight="1" x14ac:dyDescent="0.55000000000000004">
      <c r="B12" s="72"/>
      <c r="C12" s="84"/>
      <c r="D12" s="2" t="str">
        <f>IF(LEN(C12)&gt;6,"re-enter",IF(C12&gt;0.5,"HI cal",""))</f>
        <v/>
      </c>
      <c r="F12" s="141"/>
      <c r="G12" s="142" t="str">
        <f>IF(C14="","",IF(C14=0,"0.0000  g/dl",CONCATENATE(TEXT(C14,"0.0000"),"  g/dl",IF(AND(SUM(J$11:J$14)=0,D70&gt;$D$76),CONCATENATE("  (&gt;",$D$76*100,"% deviation from the average)"),""),IF(C14*10000-INT(C14*10000)&gt;0.0001,"    (THIS VALUE CONTAINS MORE DECIMAL PLACES THAN DISPLAYED)",""))))</f>
        <v/>
      </c>
      <c r="H12" s="143"/>
      <c r="I12" s="143"/>
      <c r="J12" s="54">
        <f>IF(C12="",0,IF(C12&lt;0.01,1,0))</f>
        <v>0</v>
      </c>
      <c r="K12" s="43">
        <f>IF(C12&lt;&gt;"",1,0)</f>
        <v>0</v>
      </c>
      <c r="L12" s="43"/>
      <c r="M12" s="64"/>
      <c r="N12" s="88"/>
      <c r="O12" s="88"/>
      <c r="P12" s="151"/>
      <c r="Q12" s="40"/>
    </row>
    <row r="13" spans="2:17" ht="15" customHeight="1" x14ac:dyDescent="0.55000000000000004">
      <c r="B13" s="72"/>
      <c r="C13" s="84"/>
      <c r="D13" s="2" t="str">
        <f>IF(LEN(C13)&gt;6,"re-enter",IF(C13&gt;0.5,"HI cal",""))</f>
        <v/>
      </c>
      <c r="F13" s="141"/>
      <c r="G13" s="139" t="str">
        <f>IF(MIN(C11:C14)&lt;0.01,"",CONCATENATE("The average of the four values is  ",TEXT(D72,"0.000000")," g/dl."))</f>
        <v/>
      </c>
      <c r="H13" s="140"/>
      <c r="I13" s="140"/>
      <c r="J13" s="54">
        <f>IF(C13="",0,IF(C13&lt;0.01,1,0))</f>
        <v>0</v>
      </c>
      <c r="K13" s="43">
        <f>IF(C13&lt;&gt;"",1,0)</f>
        <v>0</v>
      </c>
      <c r="L13" s="43"/>
      <c r="M13" s="64"/>
      <c r="N13" s="88"/>
      <c r="O13" s="88"/>
      <c r="P13" s="151"/>
      <c r="Q13" s="40"/>
    </row>
    <row r="14" spans="2:17" ht="15" customHeight="1" thickBot="1" x14ac:dyDescent="0.6">
      <c r="B14" s="75"/>
      <c r="C14" s="85"/>
      <c r="D14" s="2" t="str">
        <f>IF(LEN(C14)&gt;6,"re-enter",IF(C14&gt;0.5,"HI cal",""))</f>
        <v/>
      </c>
      <c r="F14" s="141"/>
      <c r="G14" s="144" t="str">
        <f>IF(MIN(C11:C14)&lt;0.01,"",CONCATENATE("The ",D76*100,"% uncertainty is +/- ", TEXT(D77,"0.0000000"), " g/dl, at a 99.73 % level of confidence (k=3)."))</f>
        <v/>
      </c>
      <c r="H14" s="145"/>
      <c r="I14" s="145"/>
      <c r="J14" s="54">
        <f>IF(C14="",0,IF(C14&lt;0.01,1,0))</f>
        <v>0</v>
      </c>
      <c r="K14" s="43">
        <f>IF(C14&lt;&gt;"",1,0)</f>
        <v>0</v>
      </c>
      <c r="L14" s="43"/>
      <c r="M14" s="64"/>
      <c r="N14" s="88"/>
      <c r="O14" s="88"/>
      <c r="P14" s="151"/>
      <c r="Q14" s="40"/>
    </row>
    <row r="15" spans="2:17" x14ac:dyDescent="0.55000000000000004">
      <c r="B15" s="117"/>
      <c r="F15" s="141"/>
      <c r="G15" s="146" t="str">
        <f>IF(OR(MIN(C11:C14)&lt;0.01,SUM(K11:K14)&lt;&gt;4),"",IF(AND(MAX(D67:D70)&gt;D76,M30=""),"",IF(AND(MAX(D67:D70)&gt;D76,M30&lt;&gt;""),"The lowest value was used for reporting.",CONCATENATE("The ",IF(C8="serum","serum converted, ",""),"truncated average for reporting is ",IF(C8="serum",TEXT(F74,"0.00"),TEXT(D74,"0.00")),"  g/dl."))))</f>
        <v/>
      </c>
      <c r="H15" s="147"/>
      <c r="I15" s="147"/>
      <c r="J15" s="54"/>
      <c r="M15" s="64"/>
      <c r="N15" s="88"/>
      <c r="O15" s="91"/>
      <c r="P15" s="151"/>
      <c r="Q15" s="40"/>
    </row>
    <row r="16" spans="2:17" x14ac:dyDescent="0.55000000000000004">
      <c r="B16" s="117"/>
      <c r="C16" s="70" t="str">
        <f>IF(AND(C9&lt;&gt;"acetone",C17="x",SUM(K11:K14)&gt;0,SUM(J11:J14)=0),"'No alcohol' selected below conflicts with entered results!","")</f>
        <v/>
      </c>
      <c r="F16" s="141"/>
      <c r="G16" s="144" t="str">
        <f>IF(C8="serum",CONCATENATE("The serum to whole blood conversion calculation is:  ",TEXT(D72,"0.000000")," g/dl / 1.18 = ",TEXT(F72,"0.000000")," g/dl."),"")</f>
        <v/>
      </c>
      <c r="H16" s="145"/>
      <c r="I16" s="145"/>
      <c r="J16" s="54"/>
      <c r="M16" s="64"/>
      <c r="N16" s="88"/>
      <c r="O16" s="7"/>
      <c r="P16" s="151"/>
      <c r="Q16" s="40"/>
    </row>
    <row r="17" spans="2:17" x14ac:dyDescent="0.55000000000000004">
      <c r="B17" s="68" t="s">
        <v>42</v>
      </c>
      <c r="C17" s="86"/>
      <c r="D17" s="60" t="s">
        <v>43</v>
      </c>
      <c r="F17" s="98"/>
      <c r="M17" s="64"/>
      <c r="N17" s="7"/>
      <c r="O17" s="7"/>
      <c r="P17" s="151"/>
      <c r="Q17" s="40"/>
    </row>
    <row r="18" spans="2:17" x14ac:dyDescent="0.55000000000000004">
      <c r="M18" s="64"/>
      <c r="N18" s="7"/>
      <c r="O18" s="123"/>
      <c r="P18" s="151"/>
      <c r="Q18" s="40"/>
    </row>
    <row r="19" spans="2:17" x14ac:dyDescent="0.55000000000000004">
      <c r="B19" s="59" t="s">
        <v>85</v>
      </c>
      <c r="C19" s="38" t="str">
        <f>IFERROR(IF(B20="","",IF(VLOOKUP(B20,othervolid,1)=B20,"","+")),"+")</f>
        <v/>
      </c>
      <c r="E19" s="148" t="s">
        <v>82</v>
      </c>
      <c r="F19" s="148"/>
      <c r="G19" s="148"/>
      <c r="H19" s="148"/>
      <c r="I19" s="38" t="str">
        <f>IFERROR(IF(E20="","",IF(VLOOKUP(E20,othervolid,1)=E20,"","+")),"+")</f>
        <v/>
      </c>
      <c r="M19" s="64"/>
      <c r="N19" s="7"/>
      <c r="O19" s="7"/>
      <c r="P19" s="151"/>
      <c r="Q19" s="40"/>
    </row>
    <row r="20" spans="2:17" ht="15" customHeight="1" x14ac:dyDescent="0.55000000000000004">
      <c r="B20" s="158"/>
      <c r="C20" s="158"/>
      <c r="E20" s="171"/>
      <c r="F20" s="172"/>
      <c r="G20" s="172"/>
      <c r="H20" s="173"/>
      <c r="M20" s="64"/>
      <c r="N20" s="88"/>
      <c r="O20" s="7"/>
      <c r="P20" s="151"/>
      <c r="Q20" s="40"/>
    </row>
    <row r="21" spans="2:17" x14ac:dyDescent="0.55000000000000004">
      <c r="D21" s="99" t="str">
        <f>IF(AND(B20=E20,B20&lt;&gt;""),"The two entries above conflict with eachother!","")</f>
        <v/>
      </c>
      <c r="M21" s="64"/>
      <c r="N21" s="88"/>
      <c r="O21" s="7"/>
      <c r="P21" s="151"/>
      <c r="Q21" s="40"/>
    </row>
    <row r="22" spans="2:17" ht="15" customHeight="1" x14ac:dyDescent="0.55000000000000004">
      <c r="B22" s="38" t="s">
        <v>101</v>
      </c>
      <c r="E22" s="38" t="str">
        <f>IFERROR(IF(B23="","",IF(VLOOKUP(B23,statements_alpha,1)=B23,"","+")),"+")</f>
        <v/>
      </c>
      <c r="F22" s="39"/>
      <c r="G22" s="58"/>
      <c r="H22" s="58"/>
      <c r="I22" s="58"/>
      <c r="M22" s="64"/>
      <c r="N22" s="7"/>
      <c r="O22" s="7"/>
      <c r="P22" s="151"/>
      <c r="Q22" s="40"/>
    </row>
    <row r="23" spans="2:17" ht="15" customHeight="1" x14ac:dyDescent="0.55000000000000004">
      <c r="B23" s="152"/>
      <c r="C23" s="153"/>
      <c r="D23" s="153"/>
      <c r="E23" s="153"/>
      <c r="F23" s="153"/>
      <c r="G23" s="153"/>
      <c r="H23" s="153"/>
      <c r="I23" s="154"/>
      <c r="M23" s="64"/>
      <c r="N23" s="149" t="s">
        <v>98</v>
      </c>
      <c r="O23" s="134"/>
      <c r="P23" s="150"/>
      <c r="Q23" s="40"/>
    </row>
    <row r="24" spans="2:17" x14ac:dyDescent="0.55000000000000004">
      <c r="B24" s="155"/>
      <c r="C24" s="156"/>
      <c r="D24" s="156"/>
      <c r="E24" s="156"/>
      <c r="F24" s="156"/>
      <c r="G24" s="156"/>
      <c r="H24" s="156"/>
      <c r="I24" s="157"/>
      <c r="M24" s="64"/>
      <c r="N24" s="107"/>
      <c r="O24" s="108"/>
      <c r="P24" s="109"/>
      <c r="Q24" s="40"/>
    </row>
    <row r="25" spans="2:17" x14ac:dyDescent="0.55000000000000004">
      <c r="F25" s="7"/>
      <c r="G25" s="58"/>
      <c r="H25" s="58"/>
      <c r="I25" s="58"/>
      <c r="M25" s="64"/>
      <c r="N25" s="7"/>
      <c r="O25" s="177" t="str">
        <f>IF(B27="","",RIGHT(B27,LEN(B27)-48))</f>
        <v/>
      </c>
      <c r="P25" s="177"/>
      <c r="Q25" s="40"/>
    </row>
    <row r="26" spans="2:17" ht="15" customHeight="1" x14ac:dyDescent="0.55000000000000004">
      <c r="B26" s="111" t="s">
        <v>102</v>
      </c>
      <c r="C26" s="38" t="str">
        <f>IFERROR(IF(B27="","",IF(VLOOKUP(B27,dispositions_alpha,1)=B27,"","+")),"+")</f>
        <v/>
      </c>
      <c r="M26" s="64"/>
      <c r="N26" s="7"/>
      <c r="O26" s="177"/>
      <c r="P26" s="177"/>
      <c r="Q26" s="40"/>
    </row>
    <row r="27" spans="2:17" x14ac:dyDescent="0.55000000000000004">
      <c r="B27" s="168"/>
      <c r="C27" s="169"/>
      <c r="D27" s="169"/>
      <c r="E27" s="169"/>
      <c r="F27" s="169"/>
      <c r="G27" s="169"/>
      <c r="H27" s="169"/>
      <c r="I27" s="170"/>
      <c r="M27" s="64"/>
      <c r="N27" s="7"/>
      <c r="O27" s="7"/>
      <c r="P27" s="7"/>
      <c r="Q27" s="40"/>
    </row>
    <row r="28" spans="2:17" x14ac:dyDescent="0.55000000000000004">
      <c r="M28" s="64"/>
      <c r="N28" s="176" t="s">
        <v>99</v>
      </c>
      <c r="O28" s="176"/>
      <c r="P28" s="176"/>
      <c r="Q28" s="40"/>
    </row>
    <row r="29" spans="2:17" ht="15" customHeight="1" x14ac:dyDescent="0.55000000000000004">
      <c r="B29" s="42" t="s">
        <v>28</v>
      </c>
      <c r="C29" s="102"/>
      <c r="D29" s="102"/>
      <c r="E29" s="102"/>
      <c r="F29" s="102"/>
      <c r="G29" s="102"/>
      <c r="H29" s="102"/>
      <c r="I29" s="102"/>
      <c r="N29" s="79"/>
      <c r="O29" s="79"/>
      <c r="P29" s="79"/>
    </row>
    <row r="30" spans="2:17" x14ac:dyDescent="0.55000000000000004">
      <c r="B30" s="179"/>
      <c r="C30" s="180"/>
      <c r="D30" s="180"/>
      <c r="E30" s="180"/>
      <c r="F30" s="180"/>
      <c r="G30" s="180"/>
      <c r="H30" s="180"/>
      <c r="I30" s="181"/>
      <c r="M30" s="130"/>
      <c r="N30" s="178" t="str">
        <f>IF(AND(MAX(D67:D70)&gt;D76,SUM(K11:K14)=4),"&lt;- If this is a second set of values for the case, and both sets have an unacceptable deviation from the mean, enter the lowest value in the cell to the left (gm/dL).","")</f>
        <v/>
      </c>
      <c r="O30" s="178"/>
      <c r="P30" s="178"/>
    </row>
    <row r="31" spans="2:17" ht="15" customHeight="1" x14ac:dyDescent="0.55000000000000004">
      <c r="B31" s="182"/>
      <c r="C31" s="183"/>
      <c r="D31" s="183"/>
      <c r="E31" s="183"/>
      <c r="F31" s="183"/>
      <c r="G31" s="183"/>
      <c r="H31" s="183"/>
      <c r="I31" s="184"/>
      <c r="N31" s="178"/>
      <c r="O31" s="178"/>
      <c r="P31" s="178"/>
    </row>
    <row r="32" spans="2:17" x14ac:dyDescent="0.55000000000000004">
      <c r="B32" s="182"/>
      <c r="C32" s="183"/>
      <c r="D32" s="183"/>
      <c r="E32" s="183"/>
      <c r="F32" s="183"/>
      <c r="G32" s="183"/>
      <c r="H32" s="183"/>
      <c r="I32" s="184"/>
      <c r="M32" s="5"/>
    </row>
    <row r="33" spans="2:9" x14ac:dyDescent="0.55000000000000004">
      <c r="B33" s="182"/>
      <c r="C33" s="183"/>
      <c r="D33" s="183"/>
      <c r="E33" s="183"/>
      <c r="F33" s="183"/>
      <c r="G33" s="183"/>
      <c r="H33" s="183"/>
      <c r="I33" s="184"/>
    </row>
    <row r="34" spans="2:9" x14ac:dyDescent="0.55000000000000004">
      <c r="B34" s="182"/>
      <c r="C34" s="183"/>
      <c r="D34" s="183"/>
      <c r="E34" s="183"/>
      <c r="F34" s="183"/>
      <c r="G34" s="183"/>
      <c r="H34" s="183"/>
      <c r="I34" s="184"/>
    </row>
    <row r="35" spans="2:9" x14ac:dyDescent="0.55000000000000004">
      <c r="B35" s="182"/>
      <c r="C35" s="183"/>
      <c r="D35" s="183"/>
      <c r="E35" s="183"/>
      <c r="F35" s="183"/>
      <c r="G35" s="183"/>
      <c r="H35" s="183"/>
      <c r="I35" s="184"/>
    </row>
    <row r="36" spans="2:9" x14ac:dyDescent="0.55000000000000004">
      <c r="B36" s="182"/>
      <c r="C36" s="183"/>
      <c r="D36" s="183"/>
      <c r="E36" s="183"/>
      <c r="F36" s="183"/>
      <c r="G36" s="183"/>
      <c r="H36" s="183"/>
      <c r="I36" s="184"/>
    </row>
    <row r="37" spans="2:9" x14ac:dyDescent="0.55000000000000004">
      <c r="B37" s="182"/>
      <c r="C37" s="183"/>
      <c r="D37" s="183"/>
      <c r="E37" s="183"/>
      <c r="F37" s="183"/>
      <c r="G37" s="183"/>
      <c r="H37" s="183"/>
      <c r="I37" s="184"/>
    </row>
    <row r="38" spans="2:9" x14ac:dyDescent="0.55000000000000004">
      <c r="B38" s="185"/>
      <c r="C38" s="186"/>
      <c r="D38" s="186"/>
      <c r="E38" s="186"/>
      <c r="F38" s="186"/>
      <c r="G38" s="186"/>
      <c r="H38" s="186"/>
      <c r="I38" s="187"/>
    </row>
    <row r="40" spans="2:9" x14ac:dyDescent="0.55000000000000004">
      <c r="B40" s="7" t="s">
        <v>103</v>
      </c>
    </row>
    <row r="41" spans="2:9" ht="15" customHeight="1" x14ac:dyDescent="0.55000000000000004">
      <c r="B41" s="159" t="str">
        <f>CONCATENATE(IF(B90="","",B90&amp;CHAR(10)&amp;CHAR(10)),IF(B23="","","- "&amp;B23&amp;CHAR(10)&amp;CHAR(10)))</f>
        <v/>
      </c>
      <c r="C41" s="160"/>
      <c r="D41" s="160"/>
      <c r="E41" s="160"/>
      <c r="F41" s="160"/>
      <c r="G41" s="160"/>
      <c r="H41" s="160"/>
      <c r="I41" s="161"/>
    </row>
    <row r="42" spans="2:9" x14ac:dyDescent="0.55000000000000004">
      <c r="B42" s="162"/>
      <c r="C42" s="163"/>
      <c r="D42" s="163"/>
      <c r="E42" s="163"/>
      <c r="F42" s="163"/>
      <c r="G42" s="163"/>
      <c r="H42" s="163"/>
      <c r="I42" s="164"/>
    </row>
    <row r="43" spans="2:9" x14ac:dyDescent="0.55000000000000004">
      <c r="B43" s="162"/>
      <c r="C43" s="163"/>
      <c r="D43" s="163"/>
      <c r="E43" s="163"/>
      <c r="F43" s="163"/>
      <c r="G43" s="163"/>
      <c r="H43" s="163"/>
      <c r="I43" s="164"/>
    </row>
    <row r="44" spans="2:9" x14ac:dyDescent="0.55000000000000004">
      <c r="B44" s="162"/>
      <c r="C44" s="163"/>
      <c r="D44" s="163"/>
      <c r="E44" s="163"/>
      <c r="F44" s="163"/>
      <c r="G44" s="163"/>
      <c r="H44" s="163"/>
      <c r="I44" s="164"/>
    </row>
    <row r="45" spans="2:9" x14ac:dyDescent="0.55000000000000004">
      <c r="B45" s="162"/>
      <c r="C45" s="163"/>
      <c r="D45" s="163"/>
      <c r="E45" s="163"/>
      <c r="F45" s="163"/>
      <c r="G45" s="163"/>
      <c r="H45" s="163"/>
      <c r="I45" s="164"/>
    </row>
    <row r="46" spans="2:9" x14ac:dyDescent="0.55000000000000004">
      <c r="B46" s="162"/>
      <c r="C46" s="163"/>
      <c r="D46" s="163"/>
      <c r="E46" s="163"/>
      <c r="F46" s="163"/>
      <c r="G46" s="163"/>
      <c r="H46" s="163"/>
      <c r="I46" s="164"/>
    </row>
    <row r="47" spans="2:9" x14ac:dyDescent="0.55000000000000004">
      <c r="B47" s="162"/>
      <c r="C47" s="163"/>
      <c r="D47" s="163"/>
      <c r="E47" s="163"/>
      <c r="F47" s="163"/>
      <c r="G47" s="163"/>
      <c r="H47" s="163"/>
      <c r="I47" s="164"/>
    </row>
    <row r="48" spans="2:9" x14ac:dyDescent="0.55000000000000004">
      <c r="B48" s="162"/>
      <c r="C48" s="163"/>
      <c r="D48" s="163"/>
      <c r="E48" s="163"/>
      <c r="F48" s="163"/>
      <c r="G48" s="163"/>
      <c r="H48" s="163"/>
      <c r="I48" s="164"/>
    </row>
    <row r="49" spans="2:12" x14ac:dyDescent="0.55000000000000004">
      <c r="B49" s="162"/>
      <c r="C49" s="163"/>
      <c r="D49" s="163"/>
      <c r="E49" s="163"/>
      <c r="F49" s="163"/>
      <c r="G49" s="163"/>
      <c r="H49" s="163"/>
      <c r="I49" s="164"/>
    </row>
    <row r="50" spans="2:12" x14ac:dyDescent="0.55000000000000004">
      <c r="B50" s="162"/>
      <c r="C50" s="163"/>
      <c r="D50" s="163"/>
      <c r="E50" s="163"/>
      <c r="F50" s="163"/>
      <c r="G50" s="163"/>
      <c r="H50" s="163"/>
      <c r="I50" s="164"/>
    </row>
    <row r="51" spans="2:12" x14ac:dyDescent="0.55000000000000004">
      <c r="B51" s="162"/>
      <c r="C51" s="163"/>
      <c r="D51" s="163"/>
      <c r="E51" s="163"/>
      <c r="F51" s="163"/>
      <c r="G51" s="163"/>
      <c r="H51" s="163"/>
      <c r="I51" s="164"/>
    </row>
    <row r="52" spans="2:12" x14ac:dyDescent="0.55000000000000004">
      <c r="B52" s="162"/>
      <c r="C52" s="163"/>
      <c r="D52" s="163"/>
      <c r="E52" s="163"/>
      <c r="F52" s="163"/>
      <c r="G52" s="163"/>
      <c r="H52" s="163"/>
      <c r="I52" s="164"/>
    </row>
    <row r="53" spans="2:12" x14ac:dyDescent="0.55000000000000004">
      <c r="B53" s="162"/>
      <c r="C53" s="163"/>
      <c r="D53" s="163"/>
      <c r="E53" s="163"/>
      <c r="F53" s="163"/>
      <c r="G53" s="163"/>
      <c r="H53" s="163"/>
      <c r="I53" s="164"/>
    </row>
    <row r="54" spans="2:12" x14ac:dyDescent="0.55000000000000004">
      <c r="B54" s="162"/>
      <c r="C54" s="163"/>
      <c r="D54" s="163"/>
      <c r="E54" s="163"/>
      <c r="F54" s="163"/>
      <c r="G54" s="163"/>
      <c r="H54" s="163"/>
      <c r="I54" s="164"/>
    </row>
    <row r="55" spans="2:12" x14ac:dyDescent="0.55000000000000004">
      <c r="B55" s="165"/>
      <c r="C55" s="166"/>
      <c r="D55" s="166"/>
      <c r="E55" s="166"/>
      <c r="F55" s="166"/>
      <c r="G55" s="166"/>
      <c r="H55" s="166"/>
      <c r="I55" s="167"/>
    </row>
    <row r="56" spans="2:12" x14ac:dyDescent="0.55000000000000004">
      <c r="B56" s="103"/>
      <c r="C56" s="103"/>
      <c r="D56" s="103"/>
      <c r="E56" s="103"/>
      <c r="F56" s="103"/>
      <c r="G56" s="103"/>
      <c r="H56" s="103"/>
      <c r="I56" s="103"/>
    </row>
    <row r="57" spans="2:12" x14ac:dyDescent="0.55000000000000004">
      <c r="B57" s="104" t="s">
        <v>112</v>
      </c>
      <c r="C57" s="103"/>
      <c r="D57" s="103"/>
      <c r="E57" s="103"/>
      <c r="F57" s="103"/>
      <c r="G57" s="103"/>
      <c r="H57" s="103"/>
      <c r="I57" s="103"/>
    </row>
    <row r="59" spans="2:12" x14ac:dyDescent="0.55000000000000004">
      <c r="B59" s="42" t="str">
        <f>'1'!B59</f>
        <v>Form template approved by Toxicology Technical Leader Wayne Lewallen on 11/14/2019.</v>
      </c>
    </row>
    <row r="60" spans="2:12" x14ac:dyDescent="0.55000000000000004">
      <c r="B60" s="42"/>
    </row>
    <row r="61" spans="2:12" x14ac:dyDescent="0.55000000000000004">
      <c r="B61" s="42"/>
      <c r="L61" s="119"/>
    </row>
    <row r="62" spans="2:12" x14ac:dyDescent="0.55000000000000004">
      <c r="B62" s="42"/>
      <c r="I62" s="8"/>
      <c r="L62" s="119" t="s">
        <v>118</v>
      </c>
    </row>
    <row r="63" spans="2:12" x14ac:dyDescent="0.55000000000000004">
      <c r="I63" s="131"/>
    </row>
    <row r="64" spans="2:12" x14ac:dyDescent="0.55000000000000004">
      <c r="I64" s="7"/>
    </row>
    <row r="65" spans="1:7" hidden="1" x14ac:dyDescent="0.55000000000000004">
      <c r="B65" s="44" t="s">
        <v>29</v>
      </c>
    </row>
    <row r="66" spans="1:7" hidden="1" x14ac:dyDescent="0.55000000000000004">
      <c r="B66" s="21" t="s">
        <v>41</v>
      </c>
      <c r="C66" s="46" t="s">
        <v>3</v>
      </c>
      <c r="D66" s="45"/>
    </row>
    <row r="67" spans="1:7" hidden="1" x14ac:dyDescent="0.55000000000000004">
      <c r="B67" s="47">
        <f>C11</f>
        <v>0</v>
      </c>
      <c r="C67" s="9" t="e">
        <f>ABS(C11-D$72)</f>
        <v>#DIV/0!</v>
      </c>
      <c r="D67" s="16" t="str">
        <f>IFERROR(C67/$D$72,"")</f>
        <v/>
      </c>
    </row>
    <row r="68" spans="1:7" hidden="1" x14ac:dyDescent="0.55000000000000004">
      <c r="B68" s="47">
        <f>C12</f>
        <v>0</v>
      </c>
      <c r="C68" s="10" t="e">
        <f>ABS(C12-D$72)</f>
        <v>#DIV/0!</v>
      </c>
      <c r="D68" s="16" t="str">
        <f t="shared" ref="D68:D70" si="0">IFERROR(C68/$D$72,"")</f>
        <v/>
      </c>
    </row>
    <row r="69" spans="1:7" hidden="1" x14ac:dyDescent="0.55000000000000004">
      <c r="B69" s="47">
        <f>C13</f>
        <v>0</v>
      </c>
      <c r="C69" s="10" t="e">
        <f>ABS(C13-D$72)</f>
        <v>#DIV/0!</v>
      </c>
      <c r="D69" s="16" t="str">
        <f t="shared" si="0"/>
        <v/>
      </c>
    </row>
    <row r="70" spans="1:7" hidden="1" x14ac:dyDescent="0.55000000000000004">
      <c r="B70" s="47">
        <f>C14</f>
        <v>0</v>
      </c>
      <c r="C70" s="10" t="e">
        <f>ABS(C14-D$72)</f>
        <v>#DIV/0!</v>
      </c>
      <c r="D70" s="16" t="str">
        <f t="shared" si="0"/>
        <v/>
      </c>
    </row>
    <row r="71" spans="1:7" hidden="1" x14ac:dyDescent="0.55000000000000004">
      <c r="F71" s="38" t="s">
        <v>77</v>
      </c>
    </row>
    <row r="72" spans="1:7" hidden="1" x14ac:dyDescent="0.55000000000000004">
      <c r="C72" s="38" t="s">
        <v>0</v>
      </c>
      <c r="D72" s="6" t="e">
        <f>AVERAGE(C11:C14)</f>
        <v>#DIV/0!</v>
      </c>
      <c r="E72" s="38" t="s">
        <v>10</v>
      </c>
      <c r="F72" s="37" t="e">
        <f>D72/1.18</f>
        <v>#DIV/0!</v>
      </c>
      <c r="G72" s="38" t="s">
        <v>10</v>
      </c>
    </row>
    <row r="73" spans="1:7" hidden="1" x14ac:dyDescent="0.55000000000000004">
      <c r="C73" s="55" t="s">
        <v>4</v>
      </c>
      <c r="D73" s="3" t="e">
        <f>TEXT(INT(D72*100)/100,"0.00")</f>
        <v>#DIV/0!</v>
      </c>
      <c r="E73" s="38" t="s">
        <v>10</v>
      </c>
      <c r="F73" s="3" t="e">
        <f>TEXT(INT(F72*100)/100,"0.00")</f>
        <v>#DIV/0!</v>
      </c>
      <c r="G73" s="38" t="s">
        <v>10</v>
      </c>
    </row>
    <row r="74" spans="1:7" hidden="1" x14ac:dyDescent="0.55000000000000004">
      <c r="C74" s="8" t="s">
        <v>1</v>
      </c>
      <c r="D74" s="4" t="str">
        <f>IF(MIN(C11:C14)&lt;0.01,"0.00",D73)</f>
        <v>0.00</v>
      </c>
      <c r="E74" s="38" t="s">
        <v>10</v>
      </c>
      <c r="F74" s="4" t="str">
        <f>IF(MIN(C11:C14)&lt;0.01,"0.00",F73)</f>
        <v>0.00</v>
      </c>
      <c r="G74" s="38" t="s">
        <v>10</v>
      </c>
    </row>
    <row r="75" spans="1:7" hidden="1" x14ac:dyDescent="0.55000000000000004"/>
    <row r="76" spans="1:7" hidden="1" x14ac:dyDescent="0.55000000000000004">
      <c r="C76" s="174" t="s">
        <v>2</v>
      </c>
      <c r="D76" s="56">
        <f>VLOOKUP(C9,Ranges!G9:H12,2)</f>
        <v>0.04</v>
      </c>
    </row>
    <row r="77" spans="1:7" hidden="1" x14ac:dyDescent="0.55000000000000004">
      <c r="B77" s="58"/>
      <c r="C77" s="175"/>
      <c r="D77" s="57" t="e">
        <f>D76*D72</f>
        <v>#DIV/0!</v>
      </c>
      <c r="F77" s="1"/>
    </row>
    <row r="78" spans="1:7" hidden="1" x14ac:dyDescent="0.55000000000000004">
      <c r="B78" s="58"/>
      <c r="C78" s="65"/>
      <c r="D78" s="66"/>
      <c r="F78" s="1"/>
    </row>
    <row r="79" spans="1:7" hidden="1" x14ac:dyDescent="0.55000000000000004">
      <c r="B79" s="11" t="s">
        <v>76</v>
      </c>
      <c r="C79" s="11"/>
    </row>
    <row r="80" spans="1:7" hidden="1" x14ac:dyDescent="0.55000000000000004">
      <c r="A80" s="64"/>
      <c r="B80" s="38" t="s">
        <v>78</v>
      </c>
      <c r="C80" s="63" t="str">
        <f>IF(OR(SUM(J11:J14)&gt;0,MAX(D67:D70)&gt;D76,C8="serum"),"",IF(D74="0.00","",CONCATENATE("The measured ",C8," acetone concentration is ",TEXT(TRUNC(D72,3),"0.000")," +/- ",IF(INT(D72*D76*10000)&lt;5,"0.001",TEXT(D72*D76,"0.000"))," grams per 100 milliliters, at a coverage probability of 99.7%.  ",CHAR(10),CHAR(10))))</f>
        <v/>
      </c>
    </row>
    <row r="81" spans="1:9" hidden="1" x14ac:dyDescent="0.55000000000000004">
      <c r="A81" s="64"/>
      <c r="B81" s="38" t="s">
        <v>79</v>
      </c>
      <c r="C81" s="63" t="str">
        <f>CONCATENATE("The ",C8," alcohol concentration is 0.00 grams of alcohol per 100 milliliters, as defined by NCGS 20-4.01 (1b).  ",IF(AND(B20="",E20="",C9&lt;&gt;"acetone"),C86,CHAR(10)&amp;CHAR(10)))</f>
        <v>The blood alcohol concentration is 0.00 grams of alcohol per 100 milliliters, as defined by NCGS 20-4.01 (1b).    (Analysis performed using HS-GC.)</v>
      </c>
    </row>
    <row r="82" spans="1:9" hidden="1" x14ac:dyDescent="0.55000000000000004">
      <c r="A82" s="64"/>
      <c r="B82" s="38" t="s">
        <v>80</v>
      </c>
      <c r="C82" s="63" t="str">
        <f>IFERROR(IF(AND(SUM(J11:J14)=0,MAX(D67:D70)&gt;D76),"",IF(C8="serum",CONCATENATE("The blood ",C9," concentration is ",TEXT(F74,"0.00")," grams of alcohol per 100 milliliters, as defined by NCGS 20-4.01 (1b).  The reported blood alcohol concentration is a calculated value resulting from a converted serum alcohol concentration.  The measured serum ",C9," concentration is ",TEXT(TRUNC(D72,3),"0.000")," +/- ",IF(INT(D72*D76*10000)&lt;5,"0.001",TEXT(D72*D76,"0.000"))," grams of alcohol per 100 milliliters, at a coverage probability of 99.7%.",IF(AND(B20="",E20=""),C86,CHAR(10)&amp;CHAR(10))),"")),"")</f>
        <v/>
      </c>
    </row>
    <row r="83" spans="1:9" hidden="1" x14ac:dyDescent="0.55000000000000004">
      <c r="A83" s="64"/>
      <c r="B83" s="38" t="s">
        <v>81</v>
      </c>
      <c r="C83" s="63" t="str">
        <f>IFERROR(IF(AND(SUM(J11:J14)=0,MAX(D67:D70)&gt;D76,SUM(K11:K14)=4,M30&lt;&gt;""),CONCATENATE("The ",C8," ",C9," concentration is ",TEXT(INT(M30*100)/100,"0.00")," grams of alcohol per 100 milliliters, as defined by NCGS 20-4.01 (1b)."),IF(AND(SUM(J11:J14)=0,MAX(D67:D70)&gt;D76),"",CONCATENATE("The ",C8," ",C9," concentration is ",TEXT(D74,"0.00")," grams of alcohol per 100 milliliters, as defined by NCGS 20-4.01 (1b).","  The measured ",C8," ",C9," concentration is ",TEXT(TRUNC(D72,3),"0.000")," +/- ",IF(INT(D72*D76*10000)&lt;5,"0.001",TEXT(D72*D76,"0.000"))," grams of alcohol per 100 milliliters, at a coverage probability of 99.7%.  ",IF(AND(B20="",E20=""),C86,CHAR(10)&amp;CHAR(10))))),"")</f>
        <v/>
      </c>
    </row>
    <row r="84" spans="1:9" hidden="1" x14ac:dyDescent="0.55000000000000004">
      <c r="A84" s="64"/>
      <c r="B84" s="38" t="s">
        <v>83</v>
      </c>
      <c r="C84" s="63" t="str">
        <f>CONCATENATE("Analysis confirmed the presence of the following substance: ",B20,".  ",CHAR(10),CHAR(10))</f>
        <v xml:space="preserve">Analysis confirmed the presence of the following substance: .  
</v>
      </c>
    </row>
    <row r="85" spans="1:9" hidden="1" x14ac:dyDescent="0.55000000000000004">
      <c r="A85" s="64"/>
      <c r="B85" s="67" t="s">
        <v>84</v>
      </c>
      <c r="C85" s="54" t="str">
        <f>CONCATENATE("Analysis did not confirm the presence of the following: ",E20,".  ",CHAR(10),CHAR(10))</f>
        <v xml:space="preserve">Analysis did not confirm the presence of the following: .  
</v>
      </c>
    </row>
    <row r="86" spans="1:9" hidden="1" x14ac:dyDescent="0.55000000000000004">
      <c r="A86" s="64"/>
      <c r="B86" s="78" t="s">
        <v>90</v>
      </c>
      <c r="C86" s="101" t="s">
        <v>111</v>
      </c>
    </row>
    <row r="87" spans="1:9" hidden="1" x14ac:dyDescent="0.55000000000000004"/>
    <row r="88" spans="1:9" hidden="1" x14ac:dyDescent="0.55000000000000004"/>
    <row r="89" spans="1:9" hidden="1" x14ac:dyDescent="0.55000000000000004">
      <c r="B89" s="38" t="s">
        <v>100</v>
      </c>
      <c r="E89" s="90"/>
    </row>
    <row r="90" spans="1:9" hidden="1" x14ac:dyDescent="0.55000000000000004">
      <c r="B90" s="159" t="str">
        <f>CONCATENATE(IF(AND(C8&lt;&gt;"serum",C9="acetone"),"- "&amp;C80,""),IF(OR(C17="x",AND(C9&lt;&gt;"acetone",SUM(J11:J14)&gt;0)),"- "&amp;C81,""),IF(AND(SUM(K11:K14)&gt;1,C8&lt;&gt;"serum",C9&lt;&gt;"acetone",C17&lt;&gt;"x",SUM(J11:J14)=0),"- "&amp;C83,""),IF(AND(C8="serum",C17&lt;&gt;"x",SUM(J11:J14)=0),"- "&amp;C82,""),IF(B20&lt;&gt;"","- "&amp;C84,""),IF(E20&lt;&gt;"","- "&amp;C85,""),IF(OR(B20&lt;&gt;"",E20&lt;&gt;"",AND(C9="acetone",C8&lt;&gt;"serum")),C86,""))</f>
        <v/>
      </c>
      <c r="C90" s="160"/>
      <c r="D90" s="160"/>
      <c r="E90" s="160"/>
      <c r="F90" s="160"/>
      <c r="G90" s="160"/>
      <c r="H90" s="160"/>
      <c r="I90" s="161"/>
    </row>
    <row r="91" spans="1:9" hidden="1" x14ac:dyDescent="0.55000000000000004">
      <c r="B91" s="162"/>
      <c r="C91" s="163"/>
      <c r="D91" s="163"/>
      <c r="E91" s="163"/>
      <c r="F91" s="163"/>
      <c r="G91" s="163"/>
      <c r="H91" s="163"/>
      <c r="I91" s="164"/>
    </row>
    <row r="92" spans="1:9" hidden="1" x14ac:dyDescent="0.55000000000000004">
      <c r="B92" s="162"/>
      <c r="C92" s="163"/>
      <c r="D92" s="163"/>
      <c r="E92" s="163"/>
      <c r="F92" s="163"/>
      <c r="G92" s="163"/>
      <c r="H92" s="163"/>
      <c r="I92" s="164"/>
    </row>
    <row r="93" spans="1:9" hidden="1" x14ac:dyDescent="0.55000000000000004">
      <c r="B93" s="162"/>
      <c r="C93" s="163"/>
      <c r="D93" s="163"/>
      <c r="E93" s="163"/>
      <c r="F93" s="163"/>
      <c r="G93" s="163"/>
      <c r="H93" s="163"/>
      <c r="I93" s="164"/>
    </row>
    <row r="94" spans="1:9" hidden="1" x14ac:dyDescent="0.55000000000000004">
      <c r="B94" s="162"/>
      <c r="C94" s="163"/>
      <c r="D94" s="163"/>
      <c r="E94" s="163"/>
      <c r="F94" s="163"/>
      <c r="G94" s="163"/>
      <c r="H94" s="163"/>
      <c r="I94" s="164"/>
    </row>
    <row r="95" spans="1:9" hidden="1" x14ac:dyDescent="0.55000000000000004">
      <c r="B95" s="162"/>
      <c r="C95" s="163"/>
      <c r="D95" s="163"/>
      <c r="E95" s="163"/>
      <c r="F95" s="163"/>
      <c r="G95" s="163"/>
      <c r="H95" s="163"/>
      <c r="I95" s="164"/>
    </row>
    <row r="96" spans="1:9" hidden="1" x14ac:dyDescent="0.55000000000000004">
      <c r="B96" s="162"/>
      <c r="C96" s="163"/>
      <c r="D96" s="163"/>
      <c r="E96" s="163"/>
      <c r="F96" s="163"/>
      <c r="G96" s="163"/>
      <c r="H96" s="163"/>
      <c r="I96" s="164"/>
    </row>
    <row r="97" spans="2:9" hidden="1" x14ac:dyDescent="0.55000000000000004">
      <c r="B97" s="162"/>
      <c r="C97" s="163"/>
      <c r="D97" s="163"/>
      <c r="E97" s="163"/>
      <c r="F97" s="163"/>
      <c r="G97" s="163"/>
      <c r="H97" s="163"/>
      <c r="I97" s="164"/>
    </row>
    <row r="98" spans="2:9" hidden="1" x14ac:dyDescent="0.55000000000000004">
      <c r="B98" s="162"/>
      <c r="C98" s="163"/>
      <c r="D98" s="163"/>
      <c r="E98" s="163"/>
      <c r="F98" s="163"/>
      <c r="G98" s="163"/>
      <c r="H98" s="163"/>
      <c r="I98" s="164"/>
    </row>
    <row r="99" spans="2:9" hidden="1" x14ac:dyDescent="0.55000000000000004">
      <c r="B99" s="165"/>
      <c r="C99" s="166"/>
      <c r="D99" s="166"/>
      <c r="E99" s="166"/>
      <c r="F99" s="166"/>
      <c r="G99" s="166"/>
      <c r="H99" s="166"/>
      <c r="I99" s="167"/>
    </row>
    <row r="100" spans="2:9" hidden="1" x14ac:dyDescent="0.55000000000000004"/>
  </sheetData>
  <sheetProtection algorithmName="SHA-512" hashValue="3wDKdigDFbZhI5A9Xi7if/Q5+gC8hT8a438YGk6CLsUaS5tRwX9Bk1yDZs7WSVNMgt3Re+gvdZ4NCmUGVZpj4A==" saltValue="YxpPQIwTOtN1Ok36E214Qw==" spinCount="100000" sheet="1" objects="1" scenarios="1"/>
  <mergeCells count="29">
    <mergeCell ref="B1:F1"/>
    <mergeCell ref="E4:F4"/>
    <mergeCell ref="E5:F5"/>
    <mergeCell ref="N7:P7"/>
    <mergeCell ref="F8:F16"/>
    <mergeCell ref="G8:I8"/>
    <mergeCell ref="N8:P8"/>
    <mergeCell ref="G9:I9"/>
    <mergeCell ref="G10:I10"/>
    <mergeCell ref="G11:I11"/>
    <mergeCell ref="B27:I27"/>
    <mergeCell ref="P11:P22"/>
    <mergeCell ref="G12:I12"/>
    <mergeCell ref="G13:I13"/>
    <mergeCell ref="G14:I14"/>
    <mergeCell ref="G15:I15"/>
    <mergeCell ref="G16:I16"/>
    <mergeCell ref="E19:H19"/>
    <mergeCell ref="B20:C20"/>
    <mergeCell ref="E20:H20"/>
    <mergeCell ref="B23:I24"/>
    <mergeCell ref="N23:P23"/>
    <mergeCell ref="O25:P26"/>
    <mergeCell ref="N28:P28"/>
    <mergeCell ref="B30:I38"/>
    <mergeCell ref="B41:I55"/>
    <mergeCell ref="C76:C77"/>
    <mergeCell ref="B90:I99"/>
    <mergeCell ref="N30:P31"/>
  </mergeCells>
  <conditionalFormatting sqref="C67:C70">
    <cfRule type="expression" dxfId="109" priority="8">
      <formula>ABS(C11-$D$72)&gt;$D$77</formula>
    </cfRule>
  </conditionalFormatting>
  <conditionalFormatting sqref="B26">
    <cfRule type="expression" dxfId="108" priority="9">
      <formula>B27=""</formula>
    </cfRule>
  </conditionalFormatting>
  <conditionalFormatting sqref="B4">
    <cfRule type="expression" dxfId="107" priority="7">
      <formula>$B$5=""</formula>
    </cfRule>
  </conditionalFormatting>
  <conditionalFormatting sqref="C4">
    <cfRule type="expression" dxfId="106" priority="6">
      <formula>$C$5=""</formula>
    </cfRule>
  </conditionalFormatting>
  <conditionalFormatting sqref="E4:F4">
    <cfRule type="expression" dxfId="105" priority="5">
      <formula>$E$5=""</formula>
    </cfRule>
  </conditionalFormatting>
  <conditionalFormatting sqref="H4">
    <cfRule type="expression" dxfId="104" priority="4">
      <formula>$H$5=""</formula>
    </cfRule>
  </conditionalFormatting>
  <conditionalFormatting sqref="C8">
    <cfRule type="expression" dxfId="103" priority="3">
      <formula>$C$8&lt;&gt;"blood"</formula>
    </cfRule>
  </conditionalFormatting>
  <conditionalFormatting sqref="C9">
    <cfRule type="expression" dxfId="102" priority="2">
      <formula>$C$9&lt;&gt;"ethanol"</formula>
    </cfRule>
  </conditionalFormatting>
  <conditionalFormatting sqref="M30">
    <cfRule type="expression" dxfId="101" priority="1">
      <formula>N30&lt;&gt;""</formula>
    </cfRule>
  </conditionalFormatting>
  <conditionalFormatting sqref="G9:G12">
    <cfRule type="expression" dxfId="100" priority="196">
      <formula>AND(SUM(J$11:J$14)=0,D67&gt;$D$76)</formula>
    </cfRule>
  </conditionalFormatting>
  <dataValidations count="8">
    <dataValidation type="list" errorStyle="warning" allowBlank="1" showErrorMessage="1" errorTitle="Custom entry" error="You have customized this field." sqref="B27:I27" xr:uid="{00000000-0002-0000-3700-000000000000}">
      <formula1>dispositions</formula1>
    </dataValidation>
    <dataValidation type="textLength" errorStyle="warning" operator="equal" allowBlank="1" showInputMessage="1" showErrorMessage="1" errorTitle="Case Number Length Error?" error="The length of the case number should be 10 characters." sqref="B5" xr:uid="{00000000-0002-0000-3700-000001000000}">
      <formula1>10</formula1>
    </dataValidation>
    <dataValidation type="list" errorStyle="warning" allowBlank="1" showInputMessage="1" showErrorMessage="1" errorTitle="Custom Entry" error="You have entered a selection not in the drop-down list.  " sqref="E20" xr:uid="{00000000-0002-0000-3700-000002000000}">
      <formula1>othervolid</formula1>
    </dataValidation>
    <dataValidation type="list" errorStyle="warning" allowBlank="1" showErrorMessage="1" errorTitle="Custom entry" error="You have customized this field." sqref="B23:I24" xr:uid="{00000000-0002-0000-3700-000003000000}">
      <formula1>statements</formula1>
    </dataValidation>
    <dataValidation type="list" allowBlank="1" showInputMessage="1" showErrorMessage="1" sqref="C8" xr:uid="{00000000-0002-0000-3700-000004000000}">
      <formula1>matrix_list</formula1>
    </dataValidation>
    <dataValidation type="list" errorStyle="warning" allowBlank="1" showInputMessage="1" showErrorMessage="1" errorTitle="Custom Entry" error="You have entered a name not in the drop-down list." sqref="H5" xr:uid="{00000000-0002-0000-3700-000005000000}">
      <formula1>analyst_list</formula1>
    </dataValidation>
    <dataValidation type="list" errorStyle="warning" allowBlank="1" showInputMessage="1" showErrorMessage="1" errorTitle="custom entry" error="You have entered a selection not in the drop-down list.  " sqref="B20:C20" xr:uid="{00000000-0002-0000-3700-000006000000}">
      <formula1>othervolid</formula1>
    </dataValidation>
    <dataValidation type="list" allowBlank="1" showInputMessage="1" showErrorMessage="1" sqref="C17" xr:uid="{00000000-0002-0000-3700-000007000000}">
      <formula1>applies</formula1>
    </dataValidation>
  </dataValidations>
  <pageMargins left="0.7" right="0.7" top="0.75" bottom="0.75" header="0.3" footer="0.3"/>
  <pageSetup scale="68" orientation="portrait" horizontalDpi="300" verticalDpi="300" r:id="rId1"/>
  <ignoredErrors>
    <ignoredError sqref="H5 E5 B5:C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6" r:id="rId4" name="Button 2">
              <controlPr defaultSize="0" print="0" autoFill="0" autoPict="0" macro="[0]!ThisWorkbook.GeneratePDF">
                <anchor moveWithCells="1">
                  <from>
                    <xdr:col>8</xdr:col>
                    <xdr:colOff>1123950</xdr:colOff>
                    <xdr:row>3</xdr:row>
                    <xdr:rowOff>11430</xdr:rowOff>
                  </from>
                  <to>
                    <xdr:col>11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3700-000008000000}">
          <x14:formula1>
            <xm:f>Ranges!$G$9:$G$12</xm:f>
          </x14:formula1>
          <xm:sqref>C9</xm:sqref>
        </x14:dataValidation>
        <x14:dataValidation type="date" errorStyle="information" operator="lessThan" allowBlank="1" showErrorMessage="1" errorTitle="Uncertainty Update Due" error="The uncertainty values used in this form are due to be updated.  Please ensure you are using the most recent form." xr:uid="{00000000-0002-0000-3700-000009000000}">
          <x14:formula1>
            <xm:f>Ranges!G14+Ranges!G16</xm:f>
          </x14:formula1>
          <xm:sqref>E5</xm:sqref>
        </x14:dataValidation>
      </x14:dataValidation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58">
    <pageSetUpPr fitToPage="1"/>
  </sheetPr>
  <dimension ref="A1:Q100"/>
  <sheetViews>
    <sheetView showGridLines="0" zoomScaleNormal="100" workbookViewId="0">
      <selection activeCell="C11" sqref="C11"/>
    </sheetView>
  </sheetViews>
  <sheetFormatPr defaultColWidth="9.15625" defaultRowHeight="14.4" x14ac:dyDescent="0.55000000000000004"/>
  <cols>
    <col min="1" max="1" width="1.83984375" style="38" customWidth="1"/>
    <col min="2" max="2" width="20.83984375" style="38" customWidth="1"/>
    <col min="3" max="3" width="12" style="38" bestFit="1" customWidth="1"/>
    <col min="4" max="4" width="11" style="38" customWidth="1"/>
    <col min="5" max="5" width="9.578125" style="38" customWidth="1"/>
    <col min="6" max="6" width="7.15625" style="38" customWidth="1"/>
    <col min="7" max="7" width="7.68359375" style="38" customWidth="1"/>
    <col min="8" max="8" width="25.68359375" style="38" customWidth="1"/>
    <col min="9" max="9" width="38.578125" style="38" customWidth="1"/>
    <col min="10" max="10" width="15.83984375" style="38" hidden="1" customWidth="1"/>
    <col min="11" max="11" width="22.41796875" style="38" hidden="1" customWidth="1"/>
    <col min="12" max="12" width="5" style="38" customWidth="1"/>
    <col min="13" max="13" width="7.41796875" style="38" customWidth="1"/>
    <col min="14" max="14" width="2.26171875" style="38" customWidth="1"/>
    <col min="15" max="15" width="2" style="38" customWidth="1"/>
    <col min="16" max="16" width="88.15625" style="38" customWidth="1"/>
    <col min="17" max="16384" width="9.15625" style="38"/>
  </cols>
  <sheetData>
    <row r="1" spans="2:17" ht="15" customHeight="1" x14ac:dyDescent="0.55000000000000004">
      <c r="B1" s="132" t="str">
        <f>'1'!B1</f>
        <v>Body Fluid Alcohol Concentration and Volatiles Reporting Form</v>
      </c>
      <c r="C1" s="133"/>
      <c r="D1" s="133"/>
      <c r="E1" s="133"/>
      <c r="F1" s="133"/>
      <c r="G1" s="79"/>
      <c r="H1" s="79"/>
      <c r="I1" s="93" t="str">
        <f>'1'!I1</f>
        <v>Version 2</v>
      </c>
      <c r="J1" s="44" t="s">
        <v>40</v>
      </c>
      <c r="K1" s="44" t="s">
        <v>40</v>
      </c>
      <c r="L1" s="44"/>
    </row>
    <row r="2" spans="2:17" ht="15" customHeight="1" x14ac:dyDescent="0.55000000000000004">
      <c r="B2" s="80" t="str">
        <f>'1'!B2</f>
        <v>NCSCL - Toxicology Section</v>
      </c>
      <c r="C2" s="11"/>
      <c r="D2" s="11"/>
      <c r="E2" s="11"/>
      <c r="F2" s="11"/>
      <c r="G2" s="11"/>
      <c r="H2" s="11"/>
      <c r="I2" s="94" t="str">
        <f>'1'!I2</f>
        <v>Effective Date: 11/14/2019</v>
      </c>
      <c r="J2" s="44"/>
      <c r="K2" s="44"/>
      <c r="L2" s="44"/>
      <c r="N2" s="100"/>
    </row>
    <row r="3" spans="2:17" ht="15" customHeight="1" x14ac:dyDescent="0.55000000000000004">
      <c r="D3" s="41"/>
      <c r="O3" s="95" t="s">
        <v>88</v>
      </c>
    </row>
    <row r="4" spans="2:17" ht="15" customHeight="1" x14ac:dyDescent="0.55000000000000004">
      <c r="B4" s="124" t="s">
        <v>37</v>
      </c>
      <c r="C4" s="124" t="s">
        <v>38</v>
      </c>
      <c r="E4" s="138" t="s">
        <v>94</v>
      </c>
      <c r="F4" s="138"/>
      <c r="H4" s="118" t="s">
        <v>44</v>
      </c>
      <c r="J4" s="92"/>
      <c r="O4" s="95"/>
      <c r="P4" s="110" t="s">
        <v>113</v>
      </c>
    </row>
    <row r="5" spans="2:17" ht="15" customHeight="1" x14ac:dyDescent="0.55000000000000004">
      <c r="B5" s="120" t="str">
        <f>IF('Sample list'!B61="","",'Sample list'!B61)</f>
        <v/>
      </c>
      <c r="C5" s="120" t="str">
        <f>IF('Sample list'!C61="","",'Sample list'!C61)</f>
        <v/>
      </c>
      <c r="E5" s="136" t="str">
        <f>IF('1'!E5="","",'1'!E5)</f>
        <v/>
      </c>
      <c r="F5" s="137"/>
      <c r="H5" s="83" t="str">
        <f>IF('1'!H5="","",'1'!H5)</f>
        <v/>
      </c>
      <c r="O5" s="38" t="s">
        <v>88</v>
      </c>
      <c r="P5" s="37" t="str">
        <f>B41</f>
        <v/>
      </c>
    </row>
    <row r="6" spans="2:17" ht="15" customHeight="1" x14ac:dyDescent="0.55000000000000004"/>
    <row r="7" spans="2:17" ht="15" customHeight="1" thickBot="1" x14ac:dyDescent="0.6">
      <c r="N7" s="135" t="s">
        <v>96</v>
      </c>
      <c r="O7" s="135"/>
      <c r="P7" s="135"/>
    </row>
    <row r="8" spans="2:17" ht="15" customHeight="1" x14ac:dyDescent="0.55000000000000004">
      <c r="B8" s="71" t="s">
        <v>92</v>
      </c>
      <c r="C8" s="81" t="s">
        <v>71</v>
      </c>
      <c r="F8" s="141" t="s">
        <v>86</v>
      </c>
      <c r="G8" s="139" t="str">
        <f>CONCATENATE("The measured ",C9," values are:")</f>
        <v>The measured ethanol values are:</v>
      </c>
      <c r="H8" s="140"/>
      <c r="I8" s="140"/>
      <c r="M8" s="64"/>
      <c r="N8" s="134" t="s">
        <v>97</v>
      </c>
      <c r="O8" s="134"/>
      <c r="P8" s="134"/>
      <c r="Q8" s="40"/>
    </row>
    <row r="9" spans="2:17" ht="15" customHeight="1" x14ac:dyDescent="0.55000000000000004">
      <c r="B9" s="72" t="s">
        <v>93</v>
      </c>
      <c r="C9" s="82" t="s">
        <v>5</v>
      </c>
      <c r="F9" s="141"/>
      <c r="G9" s="142" t="str">
        <f>IF(C11="","",IF(C11=0,"0.0000  g/dl",CONCATENATE(TEXT(C11,"0.0000"),"  g/dl",IF(AND(SUM(J$11:J$14)=0,D67&gt;$D$76),CONCATENATE("  (&gt;",$D$76*100,"% deviation from the average)"),""),IF(C11*10000-INT(C11*10000)&gt;0.0001,"    (THIS VALUE CONTAINS MORE DECIMAL PLACES THAN DISPLAYED)",""))))</f>
        <v/>
      </c>
      <c r="H9" s="143"/>
      <c r="I9" s="143"/>
      <c r="M9" s="64"/>
      <c r="N9" s="105"/>
      <c r="O9" s="89"/>
      <c r="P9" s="106"/>
      <c r="Q9" s="40"/>
    </row>
    <row r="10" spans="2:17" ht="15" customHeight="1" x14ac:dyDescent="0.55000000000000004">
      <c r="B10" s="72"/>
      <c r="C10" s="73"/>
      <c r="D10" s="69"/>
      <c r="F10" s="141"/>
      <c r="G10" s="142" t="str">
        <f>IF(C12="","",IF(C12=0,"0.0000  g/dl",CONCATENATE(TEXT(C12,"0.0000"),"  g/dl",IF(AND(SUM(J$11:J$14)=0,D68&gt;$D$76),CONCATENATE("  (&gt;",$D$76*100,"% deviation from the average)"),""),IF(C12*10000-INT(C12*10000)&gt;0.0001,"    (THIS VALUE CONTAINS MORE DECIMAL PLACES THAN DISPLAYED)",""))))</f>
        <v/>
      </c>
      <c r="H10" s="143"/>
      <c r="I10" s="143"/>
      <c r="J10" s="38" t="s">
        <v>39</v>
      </c>
      <c r="K10" s="43" t="s">
        <v>75</v>
      </c>
      <c r="L10" s="43"/>
      <c r="M10" s="64"/>
      <c r="N10" s="7"/>
      <c r="O10" s="89" t="str">
        <f>"Item "&amp;C5&amp;":"</f>
        <v>Item :</v>
      </c>
      <c r="P10" s="89"/>
      <c r="Q10" s="40"/>
    </row>
    <row r="11" spans="2:17" ht="15" customHeight="1" x14ac:dyDescent="0.55000000000000004">
      <c r="B11" s="74" t="s">
        <v>74</v>
      </c>
      <c r="C11" s="84"/>
      <c r="D11" s="2" t="str">
        <f>IF(LEN(C11)&gt;6,"re-enter",IF(C11&gt;0.5,"HI cal",""))</f>
        <v/>
      </c>
      <c r="F11" s="141"/>
      <c r="G11" s="142" t="str">
        <f>IF(C13="","",IF(C13=0,"0.0000  g/dl",CONCATENATE(TEXT(C13,"0.0000"),"  g/dl",IF(AND(SUM(J$11:J$14)=0,D69&gt;$D$76),CONCATENATE("  (&gt;",$D$76*100,"% deviation from the average)"),""),IF(C13*10000-INT(C13*10000)&gt;0.0001,"    (THIS VALUE CONTAINS MORE DECIMAL PLACES THAN DISPLAYED)",""))))</f>
        <v/>
      </c>
      <c r="H11" s="143"/>
      <c r="I11" s="143"/>
      <c r="J11" s="54">
        <f>IF(C11="",0,IF(C11&lt;0.01,1,0))</f>
        <v>0</v>
      </c>
      <c r="K11" s="43">
        <f>IF(C11&lt;&gt;"",1,0)</f>
        <v>0</v>
      </c>
      <c r="L11" s="43"/>
      <c r="M11" s="64"/>
      <c r="N11" s="88"/>
      <c r="O11" s="91"/>
      <c r="P11" s="151" t="str">
        <f>CONCATENATE(IF(B90="","",B90&amp;CHAR(10)&amp;CHAR(10)),IF(B23="","","- "&amp;B23))</f>
        <v/>
      </c>
      <c r="Q11" s="40"/>
    </row>
    <row r="12" spans="2:17" ht="15" customHeight="1" x14ac:dyDescent="0.55000000000000004">
      <c r="B12" s="72"/>
      <c r="C12" s="84"/>
      <c r="D12" s="2" t="str">
        <f>IF(LEN(C12)&gt;6,"re-enter",IF(C12&gt;0.5,"HI cal",""))</f>
        <v/>
      </c>
      <c r="F12" s="141"/>
      <c r="G12" s="142" t="str">
        <f>IF(C14="","",IF(C14=0,"0.0000  g/dl",CONCATENATE(TEXT(C14,"0.0000"),"  g/dl",IF(AND(SUM(J$11:J$14)=0,D70&gt;$D$76),CONCATENATE("  (&gt;",$D$76*100,"% deviation from the average)"),""),IF(C14*10000-INT(C14*10000)&gt;0.0001,"    (THIS VALUE CONTAINS MORE DECIMAL PLACES THAN DISPLAYED)",""))))</f>
        <v/>
      </c>
      <c r="H12" s="143"/>
      <c r="I12" s="143"/>
      <c r="J12" s="54">
        <f>IF(C12="",0,IF(C12&lt;0.01,1,0))</f>
        <v>0</v>
      </c>
      <c r="K12" s="43">
        <f>IF(C12&lt;&gt;"",1,0)</f>
        <v>0</v>
      </c>
      <c r="L12" s="43"/>
      <c r="M12" s="64"/>
      <c r="N12" s="88"/>
      <c r="O12" s="88"/>
      <c r="P12" s="151"/>
      <c r="Q12" s="40"/>
    </row>
    <row r="13" spans="2:17" ht="15" customHeight="1" x14ac:dyDescent="0.55000000000000004">
      <c r="B13" s="72"/>
      <c r="C13" s="84"/>
      <c r="D13" s="2" t="str">
        <f>IF(LEN(C13)&gt;6,"re-enter",IF(C13&gt;0.5,"HI cal",""))</f>
        <v/>
      </c>
      <c r="F13" s="141"/>
      <c r="G13" s="139" t="str">
        <f>IF(MIN(C11:C14)&lt;0.01,"",CONCATENATE("The average of the four values is  ",TEXT(D72,"0.000000")," g/dl."))</f>
        <v/>
      </c>
      <c r="H13" s="140"/>
      <c r="I13" s="140"/>
      <c r="J13" s="54">
        <f>IF(C13="",0,IF(C13&lt;0.01,1,0))</f>
        <v>0</v>
      </c>
      <c r="K13" s="43">
        <f>IF(C13&lt;&gt;"",1,0)</f>
        <v>0</v>
      </c>
      <c r="L13" s="43"/>
      <c r="M13" s="64"/>
      <c r="N13" s="88"/>
      <c r="O13" s="88"/>
      <c r="P13" s="151"/>
      <c r="Q13" s="40"/>
    </row>
    <row r="14" spans="2:17" ht="15" customHeight="1" thickBot="1" x14ac:dyDescent="0.6">
      <c r="B14" s="75"/>
      <c r="C14" s="85"/>
      <c r="D14" s="2" t="str">
        <f>IF(LEN(C14)&gt;6,"re-enter",IF(C14&gt;0.5,"HI cal",""))</f>
        <v/>
      </c>
      <c r="F14" s="141"/>
      <c r="G14" s="144" t="str">
        <f>IF(MIN(C11:C14)&lt;0.01,"",CONCATENATE("The ",D76*100,"% uncertainty is +/- ", TEXT(D77,"0.0000000"), " g/dl, at a 99.73 % level of confidence (k=3)."))</f>
        <v/>
      </c>
      <c r="H14" s="145"/>
      <c r="I14" s="145"/>
      <c r="J14" s="54">
        <f>IF(C14="",0,IF(C14&lt;0.01,1,0))</f>
        <v>0</v>
      </c>
      <c r="K14" s="43">
        <f>IF(C14&lt;&gt;"",1,0)</f>
        <v>0</v>
      </c>
      <c r="L14" s="43"/>
      <c r="M14" s="64"/>
      <c r="N14" s="88"/>
      <c r="O14" s="88"/>
      <c r="P14" s="151"/>
      <c r="Q14" s="40"/>
    </row>
    <row r="15" spans="2:17" x14ac:dyDescent="0.55000000000000004">
      <c r="B15" s="117"/>
      <c r="F15" s="141"/>
      <c r="G15" s="146" t="str">
        <f>IF(OR(MIN(C11:C14)&lt;0.01,SUM(K11:K14)&lt;&gt;4),"",IF(AND(MAX(D67:D70)&gt;D76,M30=""),"",IF(AND(MAX(D67:D70)&gt;D76,M30&lt;&gt;""),"The lowest value was used for reporting.",CONCATENATE("The ",IF(C8="serum","serum converted, ",""),"truncated average for reporting is ",IF(C8="serum",TEXT(F74,"0.00"),TEXT(D74,"0.00")),"  g/dl."))))</f>
        <v/>
      </c>
      <c r="H15" s="147"/>
      <c r="I15" s="147"/>
      <c r="J15" s="54"/>
      <c r="M15" s="64"/>
      <c r="N15" s="88"/>
      <c r="O15" s="91"/>
      <c r="P15" s="151"/>
      <c r="Q15" s="40"/>
    </row>
    <row r="16" spans="2:17" x14ac:dyDescent="0.55000000000000004">
      <c r="B16" s="117"/>
      <c r="C16" s="70" t="str">
        <f>IF(AND(C9&lt;&gt;"acetone",C17="x",SUM(K11:K14)&gt;0,SUM(J11:J14)=0),"'No alcohol' selected below conflicts with entered results!","")</f>
        <v/>
      </c>
      <c r="F16" s="141"/>
      <c r="G16" s="144" t="str">
        <f>IF(C8="serum",CONCATENATE("The serum to whole blood conversion calculation is:  ",TEXT(D72,"0.000000")," g/dl / 1.18 = ",TEXT(F72,"0.000000")," g/dl."),"")</f>
        <v/>
      </c>
      <c r="H16" s="145"/>
      <c r="I16" s="145"/>
      <c r="J16" s="54"/>
      <c r="M16" s="64"/>
      <c r="N16" s="88"/>
      <c r="O16" s="7"/>
      <c r="P16" s="151"/>
      <c r="Q16" s="40"/>
    </row>
    <row r="17" spans="2:17" x14ac:dyDescent="0.55000000000000004">
      <c r="B17" s="68" t="s">
        <v>42</v>
      </c>
      <c r="C17" s="86"/>
      <c r="D17" s="60" t="s">
        <v>43</v>
      </c>
      <c r="F17" s="98"/>
      <c r="M17" s="64"/>
      <c r="N17" s="7"/>
      <c r="O17" s="7"/>
      <c r="P17" s="151"/>
      <c r="Q17" s="40"/>
    </row>
    <row r="18" spans="2:17" x14ac:dyDescent="0.55000000000000004">
      <c r="M18" s="64"/>
      <c r="N18" s="7"/>
      <c r="O18" s="123"/>
      <c r="P18" s="151"/>
      <c r="Q18" s="40"/>
    </row>
    <row r="19" spans="2:17" x14ac:dyDescent="0.55000000000000004">
      <c r="B19" s="59" t="s">
        <v>85</v>
      </c>
      <c r="C19" s="38" t="str">
        <f>IFERROR(IF(B20="","",IF(VLOOKUP(B20,othervolid,1)=B20,"","+")),"+")</f>
        <v/>
      </c>
      <c r="E19" s="148" t="s">
        <v>82</v>
      </c>
      <c r="F19" s="148"/>
      <c r="G19" s="148"/>
      <c r="H19" s="148"/>
      <c r="I19" s="38" t="str">
        <f>IFERROR(IF(E20="","",IF(VLOOKUP(E20,othervolid,1)=E20,"","+")),"+")</f>
        <v/>
      </c>
      <c r="M19" s="64"/>
      <c r="N19" s="7"/>
      <c r="O19" s="7"/>
      <c r="P19" s="151"/>
      <c r="Q19" s="40"/>
    </row>
    <row r="20" spans="2:17" ht="15" customHeight="1" x14ac:dyDescent="0.55000000000000004">
      <c r="B20" s="158"/>
      <c r="C20" s="158"/>
      <c r="E20" s="171"/>
      <c r="F20" s="172"/>
      <c r="G20" s="172"/>
      <c r="H20" s="173"/>
      <c r="M20" s="64"/>
      <c r="N20" s="88"/>
      <c r="O20" s="7"/>
      <c r="P20" s="151"/>
      <c r="Q20" s="40"/>
    </row>
    <row r="21" spans="2:17" x14ac:dyDescent="0.55000000000000004">
      <c r="D21" s="99" t="str">
        <f>IF(AND(B20=E20,B20&lt;&gt;""),"The two entries above conflict with eachother!","")</f>
        <v/>
      </c>
      <c r="M21" s="64"/>
      <c r="N21" s="88"/>
      <c r="O21" s="7"/>
      <c r="P21" s="151"/>
      <c r="Q21" s="40"/>
    </row>
    <row r="22" spans="2:17" ht="15" customHeight="1" x14ac:dyDescent="0.55000000000000004">
      <c r="B22" s="38" t="s">
        <v>101</v>
      </c>
      <c r="E22" s="38" t="str">
        <f>IFERROR(IF(B23="","",IF(VLOOKUP(B23,statements_alpha,1)=B23,"","+")),"+")</f>
        <v/>
      </c>
      <c r="F22" s="39"/>
      <c r="G22" s="58"/>
      <c r="H22" s="58"/>
      <c r="I22" s="58"/>
      <c r="M22" s="64"/>
      <c r="N22" s="7"/>
      <c r="O22" s="7"/>
      <c r="P22" s="151"/>
      <c r="Q22" s="40"/>
    </row>
    <row r="23" spans="2:17" ht="15" customHeight="1" x14ac:dyDescent="0.55000000000000004">
      <c r="B23" s="152"/>
      <c r="C23" s="153"/>
      <c r="D23" s="153"/>
      <c r="E23" s="153"/>
      <c r="F23" s="153"/>
      <c r="G23" s="153"/>
      <c r="H23" s="153"/>
      <c r="I23" s="154"/>
      <c r="M23" s="64"/>
      <c r="N23" s="149" t="s">
        <v>98</v>
      </c>
      <c r="O23" s="134"/>
      <c r="P23" s="150"/>
      <c r="Q23" s="40"/>
    </row>
    <row r="24" spans="2:17" x14ac:dyDescent="0.55000000000000004">
      <c r="B24" s="155"/>
      <c r="C24" s="156"/>
      <c r="D24" s="156"/>
      <c r="E24" s="156"/>
      <c r="F24" s="156"/>
      <c r="G24" s="156"/>
      <c r="H24" s="156"/>
      <c r="I24" s="157"/>
      <c r="M24" s="64"/>
      <c r="N24" s="107"/>
      <c r="O24" s="108"/>
      <c r="P24" s="109"/>
      <c r="Q24" s="40"/>
    </row>
    <row r="25" spans="2:17" x14ac:dyDescent="0.55000000000000004">
      <c r="F25" s="7"/>
      <c r="G25" s="58"/>
      <c r="H25" s="58"/>
      <c r="I25" s="58"/>
      <c r="M25" s="64"/>
      <c r="N25" s="7"/>
      <c r="O25" s="177" t="str">
        <f>IF(B27="","",RIGHT(B27,LEN(B27)-48))</f>
        <v/>
      </c>
      <c r="P25" s="177"/>
      <c r="Q25" s="40"/>
    </row>
    <row r="26" spans="2:17" ht="15" customHeight="1" x14ac:dyDescent="0.55000000000000004">
      <c r="B26" s="111" t="s">
        <v>102</v>
      </c>
      <c r="C26" s="38" t="str">
        <f>IFERROR(IF(B27="","",IF(VLOOKUP(B27,dispositions_alpha,1)=B27,"","+")),"+")</f>
        <v/>
      </c>
      <c r="M26" s="64"/>
      <c r="N26" s="7"/>
      <c r="O26" s="177"/>
      <c r="P26" s="177"/>
      <c r="Q26" s="40"/>
    </row>
    <row r="27" spans="2:17" x14ac:dyDescent="0.55000000000000004">
      <c r="B27" s="168"/>
      <c r="C27" s="169"/>
      <c r="D27" s="169"/>
      <c r="E27" s="169"/>
      <c r="F27" s="169"/>
      <c r="G27" s="169"/>
      <c r="H27" s="169"/>
      <c r="I27" s="170"/>
      <c r="M27" s="64"/>
      <c r="N27" s="7"/>
      <c r="O27" s="7"/>
      <c r="P27" s="7"/>
      <c r="Q27" s="40"/>
    </row>
    <row r="28" spans="2:17" x14ac:dyDescent="0.55000000000000004">
      <c r="M28" s="64"/>
      <c r="N28" s="176" t="s">
        <v>99</v>
      </c>
      <c r="O28" s="176"/>
      <c r="P28" s="176"/>
      <c r="Q28" s="40"/>
    </row>
    <row r="29" spans="2:17" ht="15" customHeight="1" x14ac:dyDescent="0.55000000000000004">
      <c r="B29" s="42" t="s">
        <v>28</v>
      </c>
      <c r="C29" s="102"/>
      <c r="D29" s="102"/>
      <c r="E29" s="102"/>
      <c r="F29" s="102"/>
      <c r="G29" s="102"/>
      <c r="H29" s="102"/>
      <c r="I29" s="102"/>
      <c r="N29" s="79"/>
      <c r="O29" s="79"/>
      <c r="P29" s="79"/>
    </row>
    <row r="30" spans="2:17" x14ac:dyDescent="0.55000000000000004">
      <c r="B30" s="179"/>
      <c r="C30" s="180"/>
      <c r="D30" s="180"/>
      <c r="E30" s="180"/>
      <c r="F30" s="180"/>
      <c r="G30" s="180"/>
      <c r="H30" s="180"/>
      <c r="I30" s="181"/>
      <c r="M30" s="130"/>
      <c r="N30" s="178" t="str">
        <f>IF(AND(MAX(D67:D70)&gt;D76,SUM(K11:K14)=4),"&lt;- If this is a second set of values for the case, and both sets have an unacceptable deviation from the mean, enter the lowest value in the cell to the left (gm/dL).","")</f>
        <v/>
      </c>
      <c r="O30" s="178"/>
      <c r="P30" s="178"/>
    </row>
    <row r="31" spans="2:17" ht="15" customHeight="1" x14ac:dyDescent="0.55000000000000004">
      <c r="B31" s="182"/>
      <c r="C31" s="183"/>
      <c r="D31" s="183"/>
      <c r="E31" s="183"/>
      <c r="F31" s="183"/>
      <c r="G31" s="183"/>
      <c r="H31" s="183"/>
      <c r="I31" s="184"/>
      <c r="N31" s="178"/>
      <c r="O31" s="178"/>
      <c r="P31" s="178"/>
    </row>
    <row r="32" spans="2:17" x14ac:dyDescent="0.55000000000000004">
      <c r="B32" s="182"/>
      <c r="C32" s="183"/>
      <c r="D32" s="183"/>
      <c r="E32" s="183"/>
      <c r="F32" s="183"/>
      <c r="G32" s="183"/>
      <c r="H32" s="183"/>
      <c r="I32" s="184"/>
      <c r="M32" s="5"/>
    </row>
    <row r="33" spans="2:9" x14ac:dyDescent="0.55000000000000004">
      <c r="B33" s="182"/>
      <c r="C33" s="183"/>
      <c r="D33" s="183"/>
      <c r="E33" s="183"/>
      <c r="F33" s="183"/>
      <c r="G33" s="183"/>
      <c r="H33" s="183"/>
      <c r="I33" s="184"/>
    </row>
    <row r="34" spans="2:9" x14ac:dyDescent="0.55000000000000004">
      <c r="B34" s="182"/>
      <c r="C34" s="183"/>
      <c r="D34" s="183"/>
      <c r="E34" s="183"/>
      <c r="F34" s="183"/>
      <c r="G34" s="183"/>
      <c r="H34" s="183"/>
      <c r="I34" s="184"/>
    </row>
    <row r="35" spans="2:9" x14ac:dyDescent="0.55000000000000004">
      <c r="B35" s="182"/>
      <c r="C35" s="183"/>
      <c r="D35" s="183"/>
      <c r="E35" s="183"/>
      <c r="F35" s="183"/>
      <c r="G35" s="183"/>
      <c r="H35" s="183"/>
      <c r="I35" s="184"/>
    </row>
    <row r="36" spans="2:9" x14ac:dyDescent="0.55000000000000004">
      <c r="B36" s="182"/>
      <c r="C36" s="183"/>
      <c r="D36" s="183"/>
      <c r="E36" s="183"/>
      <c r="F36" s="183"/>
      <c r="G36" s="183"/>
      <c r="H36" s="183"/>
      <c r="I36" s="184"/>
    </row>
    <row r="37" spans="2:9" x14ac:dyDescent="0.55000000000000004">
      <c r="B37" s="182"/>
      <c r="C37" s="183"/>
      <c r="D37" s="183"/>
      <c r="E37" s="183"/>
      <c r="F37" s="183"/>
      <c r="G37" s="183"/>
      <c r="H37" s="183"/>
      <c r="I37" s="184"/>
    </row>
    <row r="38" spans="2:9" x14ac:dyDescent="0.55000000000000004">
      <c r="B38" s="185"/>
      <c r="C38" s="186"/>
      <c r="D38" s="186"/>
      <c r="E38" s="186"/>
      <c r="F38" s="186"/>
      <c r="G38" s="186"/>
      <c r="H38" s="186"/>
      <c r="I38" s="187"/>
    </row>
    <row r="40" spans="2:9" x14ac:dyDescent="0.55000000000000004">
      <c r="B40" s="7" t="s">
        <v>103</v>
      </c>
    </row>
    <row r="41" spans="2:9" ht="15" customHeight="1" x14ac:dyDescent="0.55000000000000004">
      <c r="B41" s="159" t="str">
        <f>CONCATENATE(IF(B90="","",B90&amp;CHAR(10)&amp;CHAR(10)),IF(B23="","","- "&amp;B23&amp;CHAR(10)&amp;CHAR(10)))</f>
        <v/>
      </c>
      <c r="C41" s="160"/>
      <c r="D41" s="160"/>
      <c r="E41" s="160"/>
      <c r="F41" s="160"/>
      <c r="G41" s="160"/>
      <c r="H41" s="160"/>
      <c r="I41" s="161"/>
    </row>
    <row r="42" spans="2:9" x14ac:dyDescent="0.55000000000000004">
      <c r="B42" s="162"/>
      <c r="C42" s="163"/>
      <c r="D42" s="163"/>
      <c r="E42" s="163"/>
      <c r="F42" s="163"/>
      <c r="G42" s="163"/>
      <c r="H42" s="163"/>
      <c r="I42" s="164"/>
    </row>
    <row r="43" spans="2:9" x14ac:dyDescent="0.55000000000000004">
      <c r="B43" s="162"/>
      <c r="C43" s="163"/>
      <c r="D43" s="163"/>
      <c r="E43" s="163"/>
      <c r="F43" s="163"/>
      <c r="G43" s="163"/>
      <c r="H43" s="163"/>
      <c r="I43" s="164"/>
    </row>
    <row r="44" spans="2:9" x14ac:dyDescent="0.55000000000000004">
      <c r="B44" s="162"/>
      <c r="C44" s="163"/>
      <c r="D44" s="163"/>
      <c r="E44" s="163"/>
      <c r="F44" s="163"/>
      <c r="G44" s="163"/>
      <c r="H44" s="163"/>
      <c r="I44" s="164"/>
    </row>
    <row r="45" spans="2:9" x14ac:dyDescent="0.55000000000000004">
      <c r="B45" s="162"/>
      <c r="C45" s="163"/>
      <c r="D45" s="163"/>
      <c r="E45" s="163"/>
      <c r="F45" s="163"/>
      <c r="G45" s="163"/>
      <c r="H45" s="163"/>
      <c r="I45" s="164"/>
    </row>
    <row r="46" spans="2:9" x14ac:dyDescent="0.55000000000000004">
      <c r="B46" s="162"/>
      <c r="C46" s="163"/>
      <c r="D46" s="163"/>
      <c r="E46" s="163"/>
      <c r="F46" s="163"/>
      <c r="G46" s="163"/>
      <c r="H46" s="163"/>
      <c r="I46" s="164"/>
    </row>
    <row r="47" spans="2:9" x14ac:dyDescent="0.55000000000000004">
      <c r="B47" s="162"/>
      <c r="C47" s="163"/>
      <c r="D47" s="163"/>
      <c r="E47" s="163"/>
      <c r="F47" s="163"/>
      <c r="G47" s="163"/>
      <c r="H47" s="163"/>
      <c r="I47" s="164"/>
    </row>
    <row r="48" spans="2:9" x14ac:dyDescent="0.55000000000000004">
      <c r="B48" s="162"/>
      <c r="C48" s="163"/>
      <c r="D48" s="163"/>
      <c r="E48" s="163"/>
      <c r="F48" s="163"/>
      <c r="G48" s="163"/>
      <c r="H48" s="163"/>
      <c r="I48" s="164"/>
    </row>
    <row r="49" spans="2:12" x14ac:dyDescent="0.55000000000000004">
      <c r="B49" s="162"/>
      <c r="C49" s="163"/>
      <c r="D49" s="163"/>
      <c r="E49" s="163"/>
      <c r="F49" s="163"/>
      <c r="G49" s="163"/>
      <c r="H49" s="163"/>
      <c r="I49" s="164"/>
    </row>
    <row r="50" spans="2:12" x14ac:dyDescent="0.55000000000000004">
      <c r="B50" s="162"/>
      <c r="C50" s="163"/>
      <c r="D50" s="163"/>
      <c r="E50" s="163"/>
      <c r="F50" s="163"/>
      <c r="G50" s="163"/>
      <c r="H50" s="163"/>
      <c r="I50" s="164"/>
    </row>
    <row r="51" spans="2:12" x14ac:dyDescent="0.55000000000000004">
      <c r="B51" s="162"/>
      <c r="C51" s="163"/>
      <c r="D51" s="163"/>
      <c r="E51" s="163"/>
      <c r="F51" s="163"/>
      <c r="G51" s="163"/>
      <c r="H51" s="163"/>
      <c r="I51" s="164"/>
    </row>
    <row r="52" spans="2:12" x14ac:dyDescent="0.55000000000000004">
      <c r="B52" s="162"/>
      <c r="C52" s="163"/>
      <c r="D52" s="163"/>
      <c r="E52" s="163"/>
      <c r="F52" s="163"/>
      <c r="G52" s="163"/>
      <c r="H52" s="163"/>
      <c r="I52" s="164"/>
    </row>
    <row r="53" spans="2:12" x14ac:dyDescent="0.55000000000000004">
      <c r="B53" s="162"/>
      <c r="C53" s="163"/>
      <c r="D53" s="163"/>
      <c r="E53" s="163"/>
      <c r="F53" s="163"/>
      <c r="G53" s="163"/>
      <c r="H53" s="163"/>
      <c r="I53" s="164"/>
    </row>
    <row r="54" spans="2:12" x14ac:dyDescent="0.55000000000000004">
      <c r="B54" s="162"/>
      <c r="C54" s="163"/>
      <c r="D54" s="163"/>
      <c r="E54" s="163"/>
      <c r="F54" s="163"/>
      <c r="G54" s="163"/>
      <c r="H54" s="163"/>
      <c r="I54" s="164"/>
    </row>
    <row r="55" spans="2:12" x14ac:dyDescent="0.55000000000000004">
      <c r="B55" s="165"/>
      <c r="C55" s="166"/>
      <c r="D55" s="166"/>
      <c r="E55" s="166"/>
      <c r="F55" s="166"/>
      <c r="G55" s="166"/>
      <c r="H55" s="166"/>
      <c r="I55" s="167"/>
    </row>
    <row r="56" spans="2:12" x14ac:dyDescent="0.55000000000000004">
      <c r="B56" s="103"/>
      <c r="C56" s="103"/>
      <c r="D56" s="103"/>
      <c r="E56" s="103"/>
      <c r="F56" s="103"/>
      <c r="G56" s="103"/>
      <c r="H56" s="103"/>
      <c r="I56" s="103"/>
    </row>
    <row r="57" spans="2:12" x14ac:dyDescent="0.55000000000000004">
      <c r="B57" s="104" t="s">
        <v>112</v>
      </c>
      <c r="C57" s="103"/>
      <c r="D57" s="103"/>
      <c r="E57" s="103"/>
      <c r="F57" s="103"/>
      <c r="G57" s="103"/>
      <c r="H57" s="103"/>
      <c r="I57" s="103"/>
    </row>
    <row r="59" spans="2:12" x14ac:dyDescent="0.55000000000000004">
      <c r="B59" s="42" t="str">
        <f>'1'!B59</f>
        <v>Form template approved by Toxicology Technical Leader Wayne Lewallen on 11/14/2019.</v>
      </c>
    </row>
    <row r="60" spans="2:12" x14ac:dyDescent="0.55000000000000004">
      <c r="B60" s="42"/>
    </row>
    <row r="61" spans="2:12" x14ac:dyDescent="0.55000000000000004">
      <c r="B61" s="42"/>
      <c r="L61" s="119"/>
    </row>
    <row r="62" spans="2:12" x14ac:dyDescent="0.55000000000000004">
      <c r="B62" s="42"/>
      <c r="I62" s="8"/>
      <c r="L62" s="119" t="s">
        <v>118</v>
      </c>
    </row>
    <row r="63" spans="2:12" x14ac:dyDescent="0.55000000000000004">
      <c r="I63" s="131"/>
    </row>
    <row r="64" spans="2:12" x14ac:dyDescent="0.55000000000000004">
      <c r="I64" s="7"/>
    </row>
    <row r="65" spans="1:7" hidden="1" x14ac:dyDescent="0.55000000000000004">
      <c r="B65" s="44" t="s">
        <v>29</v>
      </c>
    </row>
    <row r="66" spans="1:7" hidden="1" x14ac:dyDescent="0.55000000000000004">
      <c r="B66" s="21" t="s">
        <v>41</v>
      </c>
      <c r="C66" s="46" t="s">
        <v>3</v>
      </c>
      <c r="D66" s="45"/>
    </row>
    <row r="67" spans="1:7" hidden="1" x14ac:dyDescent="0.55000000000000004">
      <c r="B67" s="47">
        <f>C11</f>
        <v>0</v>
      </c>
      <c r="C67" s="9" t="e">
        <f>ABS(C11-D$72)</f>
        <v>#DIV/0!</v>
      </c>
      <c r="D67" s="16" t="str">
        <f>IFERROR(C67/$D$72,"")</f>
        <v/>
      </c>
    </row>
    <row r="68" spans="1:7" hidden="1" x14ac:dyDescent="0.55000000000000004">
      <c r="B68" s="47">
        <f>C12</f>
        <v>0</v>
      </c>
      <c r="C68" s="10" t="e">
        <f>ABS(C12-D$72)</f>
        <v>#DIV/0!</v>
      </c>
      <c r="D68" s="16" t="str">
        <f t="shared" ref="D68:D70" si="0">IFERROR(C68/$D$72,"")</f>
        <v/>
      </c>
    </row>
    <row r="69" spans="1:7" hidden="1" x14ac:dyDescent="0.55000000000000004">
      <c r="B69" s="47">
        <f>C13</f>
        <v>0</v>
      </c>
      <c r="C69" s="10" t="e">
        <f>ABS(C13-D$72)</f>
        <v>#DIV/0!</v>
      </c>
      <c r="D69" s="16" t="str">
        <f t="shared" si="0"/>
        <v/>
      </c>
    </row>
    <row r="70" spans="1:7" hidden="1" x14ac:dyDescent="0.55000000000000004">
      <c r="B70" s="47">
        <f>C14</f>
        <v>0</v>
      </c>
      <c r="C70" s="10" t="e">
        <f>ABS(C14-D$72)</f>
        <v>#DIV/0!</v>
      </c>
      <c r="D70" s="16" t="str">
        <f t="shared" si="0"/>
        <v/>
      </c>
    </row>
    <row r="71" spans="1:7" hidden="1" x14ac:dyDescent="0.55000000000000004">
      <c r="F71" s="38" t="s">
        <v>77</v>
      </c>
    </row>
    <row r="72" spans="1:7" hidden="1" x14ac:dyDescent="0.55000000000000004">
      <c r="C72" s="38" t="s">
        <v>0</v>
      </c>
      <c r="D72" s="6" t="e">
        <f>AVERAGE(C11:C14)</f>
        <v>#DIV/0!</v>
      </c>
      <c r="E72" s="38" t="s">
        <v>10</v>
      </c>
      <c r="F72" s="37" t="e">
        <f>D72/1.18</f>
        <v>#DIV/0!</v>
      </c>
      <c r="G72" s="38" t="s">
        <v>10</v>
      </c>
    </row>
    <row r="73" spans="1:7" hidden="1" x14ac:dyDescent="0.55000000000000004">
      <c r="C73" s="55" t="s">
        <v>4</v>
      </c>
      <c r="D73" s="3" t="e">
        <f>TEXT(INT(D72*100)/100,"0.00")</f>
        <v>#DIV/0!</v>
      </c>
      <c r="E73" s="38" t="s">
        <v>10</v>
      </c>
      <c r="F73" s="3" t="e">
        <f>TEXT(INT(F72*100)/100,"0.00")</f>
        <v>#DIV/0!</v>
      </c>
      <c r="G73" s="38" t="s">
        <v>10</v>
      </c>
    </row>
    <row r="74" spans="1:7" hidden="1" x14ac:dyDescent="0.55000000000000004">
      <c r="C74" s="8" t="s">
        <v>1</v>
      </c>
      <c r="D74" s="4" t="str">
        <f>IF(MIN(C11:C14)&lt;0.01,"0.00",D73)</f>
        <v>0.00</v>
      </c>
      <c r="E74" s="38" t="s">
        <v>10</v>
      </c>
      <c r="F74" s="4" t="str">
        <f>IF(MIN(C11:C14)&lt;0.01,"0.00",F73)</f>
        <v>0.00</v>
      </c>
      <c r="G74" s="38" t="s">
        <v>10</v>
      </c>
    </row>
    <row r="75" spans="1:7" hidden="1" x14ac:dyDescent="0.55000000000000004"/>
    <row r="76" spans="1:7" hidden="1" x14ac:dyDescent="0.55000000000000004">
      <c r="C76" s="174" t="s">
        <v>2</v>
      </c>
      <c r="D76" s="56">
        <f>VLOOKUP(C9,Ranges!G9:H12,2)</f>
        <v>0.04</v>
      </c>
    </row>
    <row r="77" spans="1:7" hidden="1" x14ac:dyDescent="0.55000000000000004">
      <c r="B77" s="58"/>
      <c r="C77" s="175"/>
      <c r="D77" s="57" t="e">
        <f>D76*D72</f>
        <v>#DIV/0!</v>
      </c>
      <c r="F77" s="1"/>
    </row>
    <row r="78" spans="1:7" hidden="1" x14ac:dyDescent="0.55000000000000004">
      <c r="B78" s="58"/>
      <c r="C78" s="65"/>
      <c r="D78" s="66"/>
      <c r="F78" s="1"/>
    </row>
    <row r="79" spans="1:7" hidden="1" x14ac:dyDescent="0.55000000000000004">
      <c r="B79" s="11" t="s">
        <v>76</v>
      </c>
      <c r="C79" s="11"/>
    </row>
    <row r="80" spans="1:7" hidden="1" x14ac:dyDescent="0.55000000000000004">
      <c r="A80" s="64"/>
      <c r="B80" s="38" t="s">
        <v>78</v>
      </c>
      <c r="C80" s="63" t="str">
        <f>IF(OR(SUM(J11:J14)&gt;0,MAX(D67:D70)&gt;D76,C8="serum"),"",IF(D74="0.00","",CONCATENATE("The measured ",C8," acetone concentration is ",TEXT(TRUNC(D72,3),"0.000")," +/- ",IF(INT(D72*D76*10000)&lt;5,"0.001",TEXT(D72*D76,"0.000"))," grams per 100 milliliters, at a coverage probability of 99.7%.  ",CHAR(10),CHAR(10))))</f>
        <v/>
      </c>
    </row>
    <row r="81" spans="1:9" hidden="1" x14ac:dyDescent="0.55000000000000004">
      <c r="A81" s="64"/>
      <c r="B81" s="38" t="s">
        <v>79</v>
      </c>
      <c r="C81" s="63" t="str">
        <f>CONCATENATE("The ",C8," alcohol concentration is 0.00 grams of alcohol per 100 milliliters, as defined by NCGS 20-4.01 (1b).  ",IF(AND(B20="",E20="",C9&lt;&gt;"acetone"),C86,CHAR(10)&amp;CHAR(10)))</f>
        <v>The blood alcohol concentration is 0.00 grams of alcohol per 100 milliliters, as defined by NCGS 20-4.01 (1b).    (Analysis performed using HS-GC.)</v>
      </c>
    </row>
    <row r="82" spans="1:9" hidden="1" x14ac:dyDescent="0.55000000000000004">
      <c r="A82" s="64"/>
      <c r="B82" s="38" t="s">
        <v>80</v>
      </c>
      <c r="C82" s="63" t="str">
        <f>IFERROR(IF(AND(SUM(J11:J14)=0,MAX(D67:D70)&gt;D76),"",IF(C8="serum",CONCATENATE("The blood ",C9," concentration is ",TEXT(F74,"0.00")," grams of alcohol per 100 milliliters, as defined by NCGS 20-4.01 (1b).  The reported blood alcohol concentration is a calculated value resulting from a converted serum alcohol concentration.  The measured serum ",C9," concentration is ",TEXT(TRUNC(D72,3),"0.000")," +/- ",IF(INT(D72*D76*10000)&lt;5,"0.001",TEXT(D72*D76,"0.000"))," grams of alcohol per 100 milliliters, at a coverage probability of 99.7%.",IF(AND(B20="",E20=""),C86,CHAR(10)&amp;CHAR(10))),"")),"")</f>
        <v/>
      </c>
    </row>
    <row r="83" spans="1:9" hidden="1" x14ac:dyDescent="0.55000000000000004">
      <c r="A83" s="64"/>
      <c r="B83" s="38" t="s">
        <v>81</v>
      </c>
      <c r="C83" s="63" t="str">
        <f>IFERROR(IF(AND(SUM(J11:J14)=0,MAX(D67:D70)&gt;D76,SUM(K11:K14)=4,M30&lt;&gt;""),CONCATENATE("The ",C8," ",C9," concentration is ",TEXT(INT(M30*100)/100,"0.00")," grams of alcohol per 100 milliliters, as defined by NCGS 20-4.01 (1b)."),IF(AND(SUM(J11:J14)=0,MAX(D67:D70)&gt;D76),"",CONCATENATE("The ",C8," ",C9," concentration is ",TEXT(D74,"0.00")," grams of alcohol per 100 milliliters, as defined by NCGS 20-4.01 (1b).","  The measured ",C8," ",C9," concentration is ",TEXT(TRUNC(D72,3),"0.000")," +/- ",IF(INT(D72*D76*10000)&lt;5,"0.001",TEXT(D72*D76,"0.000"))," grams of alcohol per 100 milliliters, at a coverage probability of 99.7%.  ",IF(AND(B20="",E20=""),C86,CHAR(10)&amp;CHAR(10))))),"")</f>
        <v/>
      </c>
    </row>
    <row r="84" spans="1:9" hidden="1" x14ac:dyDescent="0.55000000000000004">
      <c r="A84" s="64"/>
      <c r="B84" s="38" t="s">
        <v>83</v>
      </c>
      <c r="C84" s="63" t="str">
        <f>CONCATENATE("Analysis confirmed the presence of the following substance: ",B20,".  ",CHAR(10),CHAR(10))</f>
        <v xml:space="preserve">Analysis confirmed the presence of the following substance: .  
</v>
      </c>
    </row>
    <row r="85" spans="1:9" hidden="1" x14ac:dyDescent="0.55000000000000004">
      <c r="A85" s="64"/>
      <c r="B85" s="67" t="s">
        <v>84</v>
      </c>
      <c r="C85" s="54" t="str">
        <f>CONCATENATE("Analysis did not confirm the presence of the following: ",E20,".  ",CHAR(10),CHAR(10))</f>
        <v xml:space="preserve">Analysis did not confirm the presence of the following: .  
</v>
      </c>
    </row>
    <row r="86" spans="1:9" hidden="1" x14ac:dyDescent="0.55000000000000004">
      <c r="A86" s="64"/>
      <c r="B86" s="78" t="s">
        <v>90</v>
      </c>
      <c r="C86" s="101" t="s">
        <v>111</v>
      </c>
    </row>
    <row r="87" spans="1:9" hidden="1" x14ac:dyDescent="0.55000000000000004"/>
    <row r="88" spans="1:9" hidden="1" x14ac:dyDescent="0.55000000000000004"/>
    <row r="89" spans="1:9" hidden="1" x14ac:dyDescent="0.55000000000000004">
      <c r="B89" s="38" t="s">
        <v>100</v>
      </c>
      <c r="E89" s="90"/>
    </row>
    <row r="90" spans="1:9" hidden="1" x14ac:dyDescent="0.55000000000000004">
      <c r="B90" s="159" t="str">
        <f>CONCATENATE(IF(AND(C8&lt;&gt;"serum",C9="acetone"),"- "&amp;C80,""),IF(OR(C17="x",AND(C9&lt;&gt;"acetone",SUM(J11:J14)&gt;0)),"- "&amp;C81,""),IF(AND(SUM(K11:K14)&gt;1,C8&lt;&gt;"serum",C9&lt;&gt;"acetone",C17&lt;&gt;"x",SUM(J11:J14)=0),"- "&amp;C83,""),IF(AND(C8="serum",C17&lt;&gt;"x",SUM(J11:J14)=0),"- "&amp;C82,""),IF(B20&lt;&gt;"","- "&amp;C84,""),IF(E20&lt;&gt;"","- "&amp;C85,""),IF(OR(B20&lt;&gt;"",E20&lt;&gt;"",AND(C9="acetone",C8&lt;&gt;"serum")),C86,""))</f>
        <v/>
      </c>
      <c r="C90" s="160"/>
      <c r="D90" s="160"/>
      <c r="E90" s="160"/>
      <c r="F90" s="160"/>
      <c r="G90" s="160"/>
      <c r="H90" s="160"/>
      <c r="I90" s="161"/>
    </row>
    <row r="91" spans="1:9" hidden="1" x14ac:dyDescent="0.55000000000000004">
      <c r="B91" s="162"/>
      <c r="C91" s="163"/>
      <c r="D91" s="163"/>
      <c r="E91" s="163"/>
      <c r="F91" s="163"/>
      <c r="G91" s="163"/>
      <c r="H91" s="163"/>
      <c r="I91" s="164"/>
    </row>
    <row r="92" spans="1:9" hidden="1" x14ac:dyDescent="0.55000000000000004">
      <c r="B92" s="162"/>
      <c r="C92" s="163"/>
      <c r="D92" s="163"/>
      <c r="E92" s="163"/>
      <c r="F92" s="163"/>
      <c r="G92" s="163"/>
      <c r="H92" s="163"/>
      <c r="I92" s="164"/>
    </row>
    <row r="93" spans="1:9" hidden="1" x14ac:dyDescent="0.55000000000000004">
      <c r="B93" s="162"/>
      <c r="C93" s="163"/>
      <c r="D93" s="163"/>
      <c r="E93" s="163"/>
      <c r="F93" s="163"/>
      <c r="G93" s="163"/>
      <c r="H93" s="163"/>
      <c r="I93" s="164"/>
    </row>
    <row r="94" spans="1:9" hidden="1" x14ac:dyDescent="0.55000000000000004">
      <c r="B94" s="162"/>
      <c r="C94" s="163"/>
      <c r="D94" s="163"/>
      <c r="E94" s="163"/>
      <c r="F94" s="163"/>
      <c r="G94" s="163"/>
      <c r="H94" s="163"/>
      <c r="I94" s="164"/>
    </row>
    <row r="95" spans="1:9" hidden="1" x14ac:dyDescent="0.55000000000000004">
      <c r="B95" s="162"/>
      <c r="C95" s="163"/>
      <c r="D95" s="163"/>
      <c r="E95" s="163"/>
      <c r="F95" s="163"/>
      <c r="G95" s="163"/>
      <c r="H95" s="163"/>
      <c r="I95" s="164"/>
    </row>
    <row r="96" spans="1:9" hidden="1" x14ac:dyDescent="0.55000000000000004">
      <c r="B96" s="162"/>
      <c r="C96" s="163"/>
      <c r="D96" s="163"/>
      <c r="E96" s="163"/>
      <c r="F96" s="163"/>
      <c r="G96" s="163"/>
      <c r="H96" s="163"/>
      <c r="I96" s="164"/>
    </row>
    <row r="97" spans="2:9" hidden="1" x14ac:dyDescent="0.55000000000000004">
      <c r="B97" s="162"/>
      <c r="C97" s="163"/>
      <c r="D97" s="163"/>
      <c r="E97" s="163"/>
      <c r="F97" s="163"/>
      <c r="G97" s="163"/>
      <c r="H97" s="163"/>
      <c r="I97" s="164"/>
    </row>
    <row r="98" spans="2:9" hidden="1" x14ac:dyDescent="0.55000000000000004">
      <c r="B98" s="162"/>
      <c r="C98" s="163"/>
      <c r="D98" s="163"/>
      <c r="E98" s="163"/>
      <c r="F98" s="163"/>
      <c r="G98" s="163"/>
      <c r="H98" s="163"/>
      <c r="I98" s="164"/>
    </row>
    <row r="99" spans="2:9" hidden="1" x14ac:dyDescent="0.55000000000000004">
      <c r="B99" s="165"/>
      <c r="C99" s="166"/>
      <c r="D99" s="166"/>
      <c r="E99" s="166"/>
      <c r="F99" s="166"/>
      <c r="G99" s="166"/>
      <c r="H99" s="166"/>
      <c r="I99" s="167"/>
    </row>
    <row r="100" spans="2:9" hidden="1" x14ac:dyDescent="0.55000000000000004"/>
  </sheetData>
  <sheetProtection algorithmName="SHA-512" hashValue="7n6Jh3udGaPfF/lQEv7wB0vzJ003EydaiFGcaKdGXLGUlFEdhouHicwDZ8wXeAgj1GjEMUBvx6lIdsQLdGAS7Q==" saltValue="70OBlw9fFiJtuAIBn3dpGw==" spinCount="100000" sheet="1" objects="1" scenarios="1"/>
  <mergeCells count="29">
    <mergeCell ref="B1:F1"/>
    <mergeCell ref="E4:F4"/>
    <mergeCell ref="E5:F5"/>
    <mergeCell ref="N7:P7"/>
    <mergeCell ref="F8:F16"/>
    <mergeCell ref="G8:I8"/>
    <mergeCell ref="N8:P8"/>
    <mergeCell ref="G9:I9"/>
    <mergeCell ref="G10:I10"/>
    <mergeCell ref="G11:I11"/>
    <mergeCell ref="B27:I27"/>
    <mergeCell ref="P11:P22"/>
    <mergeCell ref="G12:I12"/>
    <mergeCell ref="G13:I13"/>
    <mergeCell ref="G14:I14"/>
    <mergeCell ref="G15:I15"/>
    <mergeCell ref="G16:I16"/>
    <mergeCell ref="E19:H19"/>
    <mergeCell ref="B20:C20"/>
    <mergeCell ref="E20:H20"/>
    <mergeCell ref="B23:I24"/>
    <mergeCell ref="N23:P23"/>
    <mergeCell ref="O25:P26"/>
    <mergeCell ref="N28:P28"/>
    <mergeCell ref="B30:I38"/>
    <mergeCell ref="B41:I55"/>
    <mergeCell ref="C76:C77"/>
    <mergeCell ref="B90:I99"/>
    <mergeCell ref="N30:P31"/>
  </mergeCells>
  <conditionalFormatting sqref="C67:C70">
    <cfRule type="expression" dxfId="99" priority="8">
      <formula>ABS(C11-$D$72)&gt;$D$77</formula>
    </cfRule>
  </conditionalFormatting>
  <conditionalFormatting sqref="B26">
    <cfRule type="expression" dxfId="98" priority="9">
      <formula>B27=""</formula>
    </cfRule>
  </conditionalFormatting>
  <conditionalFormatting sqref="B4">
    <cfRule type="expression" dxfId="97" priority="7">
      <formula>$B$5=""</formula>
    </cfRule>
  </conditionalFormatting>
  <conditionalFormatting sqref="C4">
    <cfRule type="expression" dxfId="96" priority="6">
      <formula>$C$5=""</formula>
    </cfRule>
  </conditionalFormatting>
  <conditionalFormatting sqref="E4:F4">
    <cfRule type="expression" dxfId="95" priority="5">
      <formula>$E$5=""</formula>
    </cfRule>
  </conditionalFormatting>
  <conditionalFormatting sqref="H4">
    <cfRule type="expression" dxfId="94" priority="4">
      <formula>$H$5=""</formula>
    </cfRule>
  </conditionalFormatting>
  <conditionalFormatting sqref="C8">
    <cfRule type="expression" dxfId="93" priority="3">
      <formula>$C$8&lt;&gt;"blood"</formula>
    </cfRule>
  </conditionalFormatting>
  <conditionalFormatting sqref="C9">
    <cfRule type="expression" dxfId="92" priority="2">
      <formula>$C$9&lt;&gt;"ethanol"</formula>
    </cfRule>
  </conditionalFormatting>
  <conditionalFormatting sqref="M30">
    <cfRule type="expression" dxfId="91" priority="1">
      <formula>N30&lt;&gt;""</formula>
    </cfRule>
  </conditionalFormatting>
  <conditionalFormatting sqref="G9:G12">
    <cfRule type="expression" dxfId="90" priority="199">
      <formula>AND(SUM(J$11:J$14)=0,D67&gt;$D$76)</formula>
    </cfRule>
  </conditionalFormatting>
  <dataValidations count="8">
    <dataValidation type="list" allowBlank="1" showInputMessage="1" showErrorMessage="1" sqref="C17" xr:uid="{00000000-0002-0000-3800-000000000000}">
      <formula1>applies</formula1>
    </dataValidation>
    <dataValidation type="list" errorStyle="warning" allowBlank="1" showInputMessage="1" showErrorMessage="1" errorTitle="custom entry" error="You have entered a selection not in the drop-down list.  " sqref="B20:C20" xr:uid="{00000000-0002-0000-3800-000001000000}">
      <formula1>othervolid</formula1>
    </dataValidation>
    <dataValidation type="list" errorStyle="warning" allowBlank="1" showInputMessage="1" showErrorMessage="1" errorTitle="Custom Entry" error="You have entered a name not in the drop-down list." sqref="H5" xr:uid="{00000000-0002-0000-3800-000002000000}">
      <formula1>analyst_list</formula1>
    </dataValidation>
    <dataValidation type="list" allowBlank="1" showInputMessage="1" showErrorMessage="1" sqref="C8" xr:uid="{00000000-0002-0000-3800-000003000000}">
      <formula1>matrix_list</formula1>
    </dataValidation>
    <dataValidation type="list" errorStyle="warning" allowBlank="1" showErrorMessage="1" errorTitle="Custom entry" error="You have customized this field." sqref="B23:I24" xr:uid="{00000000-0002-0000-3800-000004000000}">
      <formula1>statements</formula1>
    </dataValidation>
    <dataValidation type="list" errorStyle="warning" allowBlank="1" showInputMessage="1" showErrorMessage="1" errorTitle="Custom Entry" error="You have entered a selection not in the drop-down list.  " sqref="E20" xr:uid="{00000000-0002-0000-3800-000005000000}">
      <formula1>othervolid</formula1>
    </dataValidation>
    <dataValidation type="textLength" errorStyle="warning" operator="equal" allowBlank="1" showInputMessage="1" showErrorMessage="1" errorTitle="Case Number Length Error?" error="The length of the case number should be 10 characters." sqref="B5" xr:uid="{00000000-0002-0000-3800-000006000000}">
      <formula1>10</formula1>
    </dataValidation>
    <dataValidation type="list" errorStyle="warning" allowBlank="1" showErrorMessage="1" errorTitle="Custom entry" error="You have customized this field." sqref="B27:I27" xr:uid="{00000000-0002-0000-3800-000007000000}">
      <formula1>dispositions</formula1>
    </dataValidation>
  </dataValidations>
  <pageMargins left="0.7" right="0.7" top="0.75" bottom="0.75" header="0.3" footer="0.3"/>
  <pageSetup scale="68" orientation="portrait" horizontalDpi="300" verticalDpi="300" r:id="rId1"/>
  <ignoredErrors>
    <ignoredError sqref="H5 E5 B5:C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8370" r:id="rId4" name="Button 2">
              <controlPr defaultSize="0" print="0" autoFill="0" autoPict="0" macro="[0]!ThisWorkbook.GeneratePDF">
                <anchor moveWithCells="1">
                  <from>
                    <xdr:col>8</xdr:col>
                    <xdr:colOff>1123950</xdr:colOff>
                    <xdr:row>3</xdr:row>
                    <xdr:rowOff>11430</xdr:rowOff>
                  </from>
                  <to>
                    <xdr:col>11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3800-000008000000}">
          <x14:formula1>
            <xm:f>Ranges!$G$9:$G$12</xm:f>
          </x14:formula1>
          <xm:sqref>C9</xm:sqref>
        </x14:dataValidation>
        <x14:dataValidation type="date" errorStyle="information" operator="lessThan" allowBlank="1" showErrorMessage="1" errorTitle="Uncertainty Update Due" error="The uncertainty values used in this form are due to be updated.  Please ensure you are using the most recent form." xr:uid="{00000000-0002-0000-3800-000009000000}">
          <x14:formula1>
            <xm:f>Ranges!G14+Ranges!G16</xm:f>
          </x14:formula1>
          <xm:sqref>E5</xm:sqref>
        </x14:dataValidation>
      </x14:dataValidations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59">
    <pageSetUpPr fitToPage="1"/>
  </sheetPr>
  <dimension ref="A1:Q100"/>
  <sheetViews>
    <sheetView showGridLines="0" zoomScaleNormal="100" workbookViewId="0">
      <selection activeCell="C11" sqref="C11"/>
    </sheetView>
  </sheetViews>
  <sheetFormatPr defaultColWidth="9.15625" defaultRowHeight="14.4" x14ac:dyDescent="0.55000000000000004"/>
  <cols>
    <col min="1" max="1" width="1.83984375" style="38" customWidth="1"/>
    <col min="2" max="2" width="20.83984375" style="38" customWidth="1"/>
    <col min="3" max="3" width="12" style="38" bestFit="1" customWidth="1"/>
    <col min="4" max="4" width="11" style="38" customWidth="1"/>
    <col min="5" max="5" width="9.578125" style="38" customWidth="1"/>
    <col min="6" max="6" width="7.15625" style="38" customWidth="1"/>
    <col min="7" max="7" width="7.68359375" style="38" customWidth="1"/>
    <col min="8" max="8" width="25.68359375" style="38" customWidth="1"/>
    <col min="9" max="9" width="38.578125" style="38" customWidth="1"/>
    <col min="10" max="10" width="15.83984375" style="38" hidden="1" customWidth="1"/>
    <col min="11" max="11" width="22.41796875" style="38" hidden="1" customWidth="1"/>
    <col min="12" max="12" width="5" style="38" customWidth="1"/>
    <col min="13" max="13" width="7.41796875" style="38" customWidth="1"/>
    <col min="14" max="14" width="2.26171875" style="38" customWidth="1"/>
    <col min="15" max="15" width="2" style="38" customWidth="1"/>
    <col min="16" max="16" width="88.15625" style="38" customWidth="1"/>
    <col min="17" max="16384" width="9.15625" style="38"/>
  </cols>
  <sheetData>
    <row r="1" spans="2:17" ht="15" customHeight="1" x14ac:dyDescent="0.55000000000000004">
      <c r="B1" s="132" t="str">
        <f>'1'!B1</f>
        <v>Body Fluid Alcohol Concentration and Volatiles Reporting Form</v>
      </c>
      <c r="C1" s="133"/>
      <c r="D1" s="133"/>
      <c r="E1" s="133"/>
      <c r="F1" s="133"/>
      <c r="G1" s="79"/>
      <c r="H1" s="79"/>
      <c r="I1" s="93" t="str">
        <f>'1'!I1</f>
        <v>Version 2</v>
      </c>
      <c r="J1" s="44" t="s">
        <v>40</v>
      </c>
      <c r="K1" s="44" t="s">
        <v>40</v>
      </c>
      <c r="L1" s="44"/>
    </row>
    <row r="2" spans="2:17" ht="15" customHeight="1" x14ac:dyDescent="0.55000000000000004">
      <c r="B2" s="80" t="str">
        <f>'1'!B2</f>
        <v>NCSCL - Toxicology Section</v>
      </c>
      <c r="C2" s="11"/>
      <c r="D2" s="11"/>
      <c r="E2" s="11"/>
      <c r="F2" s="11"/>
      <c r="G2" s="11"/>
      <c r="H2" s="11"/>
      <c r="I2" s="94" t="str">
        <f>'1'!I2</f>
        <v>Effective Date: 11/14/2019</v>
      </c>
      <c r="J2" s="44"/>
      <c r="K2" s="44"/>
      <c r="L2" s="44"/>
      <c r="N2" s="100"/>
    </row>
    <row r="3" spans="2:17" ht="15" customHeight="1" x14ac:dyDescent="0.55000000000000004">
      <c r="D3" s="41"/>
      <c r="O3" s="95" t="s">
        <v>88</v>
      </c>
    </row>
    <row r="4" spans="2:17" ht="15" customHeight="1" x14ac:dyDescent="0.55000000000000004">
      <c r="B4" s="124" t="s">
        <v>37</v>
      </c>
      <c r="C4" s="124" t="s">
        <v>38</v>
      </c>
      <c r="E4" s="138" t="s">
        <v>94</v>
      </c>
      <c r="F4" s="138"/>
      <c r="H4" s="118" t="s">
        <v>44</v>
      </c>
      <c r="J4" s="92"/>
      <c r="O4" s="95"/>
      <c r="P4" s="110" t="s">
        <v>113</v>
      </c>
    </row>
    <row r="5" spans="2:17" ht="15" customHeight="1" x14ac:dyDescent="0.55000000000000004">
      <c r="B5" s="120" t="str">
        <f>IF('Sample list'!B62="","",'Sample list'!B62)</f>
        <v/>
      </c>
      <c r="C5" s="120" t="str">
        <f>IF('Sample list'!C62="","",'Sample list'!C62)</f>
        <v/>
      </c>
      <c r="E5" s="136" t="str">
        <f>IF('1'!E5="","",'1'!E5)</f>
        <v/>
      </c>
      <c r="F5" s="137"/>
      <c r="H5" s="83" t="str">
        <f>IF('1'!H5="","",'1'!H5)</f>
        <v/>
      </c>
      <c r="O5" s="38" t="s">
        <v>88</v>
      </c>
      <c r="P5" s="37" t="str">
        <f>B41</f>
        <v/>
      </c>
    </row>
    <row r="6" spans="2:17" ht="15" customHeight="1" x14ac:dyDescent="0.55000000000000004"/>
    <row r="7" spans="2:17" ht="15" customHeight="1" thickBot="1" x14ac:dyDescent="0.6">
      <c r="N7" s="135" t="s">
        <v>96</v>
      </c>
      <c r="O7" s="135"/>
      <c r="P7" s="135"/>
    </row>
    <row r="8" spans="2:17" ht="15" customHeight="1" x14ac:dyDescent="0.55000000000000004">
      <c r="B8" s="71" t="s">
        <v>92</v>
      </c>
      <c r="C8" s="81" t="s">
        <v>71</v>
      </c>
      <c r="F8" s="141" t="s">
        <v>86</v>
      </c>
      <c r="G8" s="139" t="str">
        <f>CONCATENATE("The measured ",C9," values are:")</f>
        <v>The measured ethanol values are:</v>
      </c>
      <c r="H8" s="140"/>
      <c r="I8" s="140"/>
      <c r="M8" s="64"/>
      <c r="N8" s="134" t="s">
        <v>97</v>
      </c>
      <c r="O8" s="134"/>
      <c r="P8" s="134"/>
      <c r="Q8" s="40"/>
    </row>
    <row r="9" spans="2:17" ht="15" customHeight="1" x14ac:dyDescent="0.55000000000000004">
      <c r="B9" s="72" t="s">
        <v>93</v>
      </c>
      <c r="C9" s="82" t="s">
        <v>5</v>
      </c>
      <c r="F9" s="141"/>
      <c r="G9" s="142" t="str">
        <f>IF(C11="","",IF(C11=0,"0.0000  g/dl",CONCATENATE(TEXT(C11,"0.0000"),"  g/dl",IF(AND(SUM(J$11:J$14)=0,D67&gt;$D$76),CONCATENATE("  (&gt;",$D$76*100,"% deviation from the average)"),""),IF(C11*10000-INT(C11*10000)&gt;0.0001,"    (THIS VALUE CONTAINS MORE DECIMAL PLACES THAN DISPLAYED)",""))))</f>
        <v/>
      </c>
      <c r="H9" s="143"/>
      <c r="I9" s="143"/>
      <c r="M9" s="64"/>
      <c r="N9" s="105"/>
      <c r="O9" s="89"/>
      <c r="P9" s="106"/>
      <c r="Q9" s="40"/>
    </row>
    <row r="10" spans="2:17" ht="15" customHeight="1" x14ac:dyDescent="0.55000000000000004">
      <c r="B10" s="72"/>
      <c r="C10" s="73"/>
      <c r="D10" s="69"/>
      <c r="F10" s="141"/>
      <c r="G10" s="142" t="str">
        <f>IF(C12="","",IF(C12=0,"0.0000  g/dl",CONCATENATE(TEXT(C12,"0.0000"),"  g/dl",IF(AND(SUM(J$11:J$14)=0,D68&gt;$D$76),CONCATENATE("  (&gt;",$D$76*100,"% deviation from the average)"),""),IF(C12*10000-INT(C12*10000)&gt;0.0001,"    (THIS VALUE CONTAINS MORE DECIMAL PLACES THAN DISPLAYED)",""))))</f>
        <v/>
      </c>
      <c r="H10" s="143"/>
      <c r="I10" s="143"/>
      <c r="J10" s="38" t="s">
        <v>39</v>
      </c>
      <c r="K10" s="43" t="s">
        <v>75</v>
      </c>
      <c r="L10" s="43"/>
      <c r="M10" s="64"/>
      <c r="N10" s="7"/>
      <c r="O10" s="89" t="str">
        <f>"Item "&amp;C5&amp;":"</f>
        <v>Item :</v>
      </c>
      <c r="P10" s="89"/>
      <c r="Q10" s="40"/>
    </row>
    <row r="11" spans="2:17" ht="15" customHeight="1" x14ac:dyDescent="0.55000000000000004">
      <c r="B11" s="74" t="s">
        <v>74</v>
      </c>
      <c r="C11" s="84"/>
      <c r="D11" s="2" t="str">
        <f>IF(LEN(C11)&gt;6,"re-enter",IF(C11&gt;0.5,"HI cal",""))</f>
        <v/>
      </c>
      <c r="F11" s="141"/>
      <c r="G11" s="142" t="str">
        <f>IF(C13="","",IF(C13=0,"0.0000  g/dl",CONCATENATE(TEXT(C13,"0.0000"),"  g/dl",IF(AND(SUM(J$11:J$14)=0,D69&gt;$D$76),CONCATENATE("  (&gt;",$D$76*100,"% deviation from the average)"),""),IF(C13*10000-INT(C13*10000)&gt;0.0001,"    (THIS VALUE CONTAINS MORE DECIMAL PLACES THAN DISPLAYED)",""))))</f>
        <v/>
      </c>
      <c r="H11" s="143"/>
      <c r="I11" s="143"/>
      <c r="J11" s="54">
        <f>IF(C11="",0,IF(C11&lt;0.01,1,0))</f>
        <v>0</v>
      </c>
      <c r="K11" s="43">
        <f>IF(C11&lt;&gt;"",1,0)</f>
        <v>0</v>
      </c>
      <c r="L11" s="43"/>
      <c r="M11" s="64"/>
      <c r="N11" s="88"/>
      <c r="O11" s="91"/>
      <c r="P11" s="151" t="str">
        <f>CONCATENATE(IF(B90="","",B90&amp;CHAR(10)&amp;CHAR(10)),IF(B23="","","- "&amp;B23))</f>
        <v/>
      </c>
      <c r="Q11" s="40"/>
    </row>
    <row r="12" spans="2:17" ht="15" customHeight="1" x14ac:dyDescent="0.55000000000000004">
      <c r="B12" s="72"/>
      <c r="C12" s="84"/>
      <c r="D12" s="2" t="str">
        <f>IF(LEN(C12)&gt;6,"re-enter",IF(C12&gt;0.5,"HI cal",""))</f>
        <v/>
      </c>
      <c r="F12" s="141"/>
      <c r="G12" s="142" t="str">
        <f>IF(C14="","",IF(C14=0,"0.0000  g/dl",CONCATENATE(TEXT(C14,"0.0000"),"  g/dl",IF(AND(SUM(J$11:J$14)=0,D70&gt;$D$76),CONCATENATE("  (&gt;",$D$76*100,"% deviation from the average)"),""),IF(C14*10000-INT(C14*10000)&gt;0.0001,"    (THIS VALUE CONTAINS MORE DECIMAL PLACES THAN DISPLAYED)",""))))</f>
        <v/>
      </c>
      <c r="H12" s="143"/>
      <c r="I12" s="143"/>
      <c r="J12" s="54">
        <f>IF(C12="",0,IF(C12&lt;0.01,1,0))</f>
        <v>0</v>
      </c>
      <c r="K12" s="43">
        <f>IF(C12&lt;&gt;"",1,0)</f>
        <v>0</v>
      </c>
      <c r="L12" s="43"/>
      <c r="M12" s="64"/>
      <c r="N12" s="88"/>
      <c r="O12" s="88"/>
      <c r="P12" s="151"/>
      <c r="Q12" s="40"/>
    </row>
    <row r="13" spans="2:17" ht="15" customHeight="1" x14ac:dyDescent="0.55000000000000004">
      <c r="B13" s="72"/>
      <c r="C13" s="84"/>
      <c r="D13" s="2" t="str">
        <f>IF(LEN(C13)&gt;6,"re-enter",IF(C13&gt;0.5,"HI cal",""))</f>
        <v/>
      </c>
      <c r="F13" s="141"/>
      <c r="G13" s="139" t="str">
        <f>IF(MIN(C11:C14)&lt;0.01,"",CONCATENATE("The average of the four values is  ",TEXT(D72,"0.000000")," g/dl."))</f>
        <v/>
      </c>
      <c r="H13" s="140"/>
      <c r="I13" s="140"/>
      <c r="J13" s="54">
        <f>IF(C13="",0,IF(C13&lt;0.01,1,0))</f>
        <v>0</v>
      </c>
      <c r="K13" s="43">
        <f>IF(C13&lt;&gt;"",1,0)</f>
        <v>0</v>
      </c>
      <c r="L13" s="43"/>
      <c r="M13" s="64"/>
      <c r="N13" s="88"/>
      <c r="O13" s="88"/>
      <c r="P13" s="151"/>
      <c r="Q13" s="40"/>
    </row>
    <row r="14" spans="2:17" ht="15" customHeight="1" thickBot="1" x14ac:dyDescent="0.6">
      <c r="B14" s="75"/>
      <c r="C14" s="85"/>
      <c r="D14" s="2" t="str">
        <f>IF(LEN(C14)&gt;6,"re-enter",IF(C14&gt;0.5,"HI cal",""))</f>
        <v/>
      </c>
      <c r="F14" s="141"/>
      <c r="G14" s="144" t="str">
        <f>IF(MIN(C11:C14)&lt;0.01,"",CONCATENATE("The ",D76*100,"% uncertainty is +/- ", TEXT(D77,"0.0000000"), " g/dl, at a 99.73 % level of confidence (k=3)."))</f>
        <v/>
      </c>
      <c r="H14" s="145"/>
      <c r="I14" s="145"/>
      <c r="J14" s="54">
        <f>IF(C14="",0,IF(C14&lt;0.01,1,0))</f>
        <v>0</v>
      </c>
      <c r="K14" s="43">
        <f>IF(C14&lt;&gt;"",1,0)</f>
        <v>0</v>
      </c>
      <c r="L14" s="43"/>
      <c r="M14" s="64"/>
      <c r="N14" s="88"/>
      <c r="O14" s="88"/>
      <c r="P14" s="151"/>
      <c r="Q14" s="40"/>
    </row>
    <row r="15" spans="2:17" x14ac:dyDescent="0.55000000000000004">
      <c r="B15" s="117"/>
      <c r="F15" s="141"/>
      <c r="G15" s="146" t="str">
        <f>IF(OR(MIN(C11:C14)&lt;0.01,SUM(K11:K14)&lt;&gt;4),"",IF(AND(MAX(D67:D70)&gt;D76,M30=""),"",IF(AND(MAX(D67:D70)&gt;D76,M30&lt;&gt;""),"The lowest value was used for reporting.",CONCATENATE("The ",IF(C8="serum","serum converted, ",""),"truncated average for reporting is ",IF(C8="serum",TEXT(F74,"0.00"),TEXT(D74,"0.00")),"  g/dl."))))</f>
        <v/>
      </c>
      <c r="H15" s="147"/>
      <c r="I15" s="147"/>
      <c r="J15" s="54"/>
      <c r="M15" s="64"/>
      <c r="N15" s="88"/>
      <c r="O15" s="91"/>
      <c r="P15" s="151"/>
      <c r="Q15" s="40"/>
    </row>
    <row r="16" spans="2:17" x14ac:dyDescent="0.55000000000000004">
      <c r="B16" s="117"/>
      <c r="C16" s="70" t="str">
        <f>IF(AND(C9&lt;&gt;"acetone",C17="x",SUM(K11:K14)&gt;0,SUM(J11:J14)=0),"'No alcohol' selected below conflicts with entered results!","")</f>
        <v/>
      </c>
      <c r="F16" s="141"/>
      <c r="G16" s="144" t="str">
        <f>IF(C8="serum",CONCATENATE("The serum to whole blood conversion calculation is:  ",TEXT(D72,"0.000000")," g/dl / 1.18 = ",TEXT(F72,"0.000000")," g/dl."),"")</f>
        <v/>
      </c>
      <c r="H16" s="145"/>
      <c r="I16" s="145"/>
      <c r="J16" s="54"/>
      <c r="M16" s="64"/>
      <c r="N16" s="88"/>
      <c r="O16" s="7"/>
      <c r="P16" s="151"/>
      <c r="Q16" s="40"/>
    </row>
    <row r="17" spans="2:17" x14ac:dyDescent="0.55000000000000004">
      <c r="B17" s="68" t="s">
        <v>42</v>
      </c>
      <c r="C17" s="86"/>
      <c r="D17" s="60" t="s">
        <v>43</v>
      </c>
      <c r="F17" s="98"/>
      <c r="M17" s="64"/>
      <c r="N17" s="7"/>
      <c r="O17" s="7"/>
      <c r="P17" s="151"/>
      <c r="Q17" s="40"/>
    </row>
    <row r="18" spans="2:17" x14ac:dyDescent="0.55000000000000004">
      <c r="M18" s="64"/>
      <c r="N18" s="7"/>
      <c r="O18" s="123"/>
      <c r="P18" s="151"/>
      <c r="Q18" s="40"/>
    </row>
    <row r="19" spans="2:17" x14ac:dyDescent="0.55000000000000004">
      <c r="B19" s="59" t="s">
        <v>85</v>
      </c>
      <c r="C19" s="38" t="str">
        <f>IFERROR(IF(B20="","",IF(VLOOKUP(B20,othervolid,1)=B20,"","+")),"+")</f>
        <v/>
      </c>
      <c r="E19" s="148" t="s">
        <v>82</v>
      </c>
      <c r="F19" s="148"/>
      <c r="G19" s="148"/>
      <c r="H19" s="148"/>
      <c r="I19" s="38" t="str">
        <f>IFERROR(IF(E20="","",IF(VLOOKUP(E20,othervolid,1)=E20,"","+")),"+")</f>
        <v/>
      </c>
      <c r="M19" s="64"/>
      <c r="N19" s="7"/>
      <c r="O19" s="7"/>
      <c r="P19" s="151"/>
      <c r="Q19" s="40"/>
    </row>
    <row r="20" spans="2:17" ht="15" customHeight="1" x14ac:dyDescent="0.55000000000000004">
      <c r="B20" s="158"/>
      <c r="C20" s="158"/>
      <c r="E20" s="171"/>
      <c r="F20" s="172"/>
      <c r="G20" s="172"/>
      <c r="H20" s="173"/>
      <c r="M20" s="64"/>
      <c r="N20" s="88"/>
      <c r="O20" s="7"/>
      <c r="P20" s="151"/>
      <c r="Q20" s="40"/>
    </row>
    <row r="21" spans="2:17" x14ac:dyDescent="0.55000000000000004">
      <c r="D21" s="99" t="str">
        <f>IF(AND(B20=E20,B20&lt;&gt;""),"The two entries above conflict with eachother!","")</f>
        <v/>
      </c>
      <c r="M21" s="64"/>
      <c r="N21" s="88"/>
      <c r="O21" s="7"/>
      <c r="P21" s="151"/>
      <c r="Q21" s="40"/>
    </row>
    <row r="22" spans="2:17" ht="15" customHeight="1" x14ac:dyDescent="0.55000000000000004">
      <c r="B22" s="38" t="s">
        <v>101</v>
      </c>
      <c r="E22" s="38" t="str">
        <f>IFERROR(IF(B23="","",IF(VLOOKUP(B23,statements_alpha,1)=B23,"","+")),"+")</f>
        <v/>
      </c>
      <c r="F22" s="39"/>
      <c r="G22" s="58"/>
      <c r="H22" s="58"/>
      <c r="I22" s="58"/>
      <c r="M22" s="64"/>
      <c r="N22" s="7"/>
      <c r="O22" s="7"/>
      <c r="P22" s="151"/>
      <c r="Q22" s="40"/>
    </row>
    <row r="23" spans="2:17" ht="15" customHeight="1" x14ac:dyDescent="0.55000000000000004">
      <c r="B23" s="152"/>
      <c r="C23" s="153"/>
      <c r="D23" s="153"/>
      <c r="E23" s="153"/>
      <c r="F23" s="153"/>
      <c r="G23" s="153"/>
      <c r="H23" s="153"/>
      <c r="I23" s="154"/>
      <c r="M23" s="64"/>
      <c r="N23" s="149" t="s">
        <v>98</v>
      </c>
      <c r="O23" s="134"/>
      <c r="P23" s="150"/>
      <c r="Q23" s="40"/>
    </row>
    <row r="24" spans="2:17" x14ac:dyDescent="0.55000000000000004">
      <c r="B24" s="155"/>
      <c r="C24" s="156"/>
      <c r="D24" s="156"/>
      <c r="E24" s="156"/>
      <c r="F24" s="156"/>
      <c r="G24" s="156"/>
      <c r="H24" s="156"/>
      <c r="I24" s="157"/>
      <c r="M24" s="64"/>
      <c r="N24" s="107"/>
      <c r="O24" s="108"/>
      <c r="P24" s="109"/>
      <c r="Q24" s="40"/>
    </row>
    <row r="25" spans="2:17" x14ac:dyDescent="0.55000000000000004">
      <c r="F25" s="7"/>
      <c r="G25" s="58"/>
      <c r="H25" s="58"/>
      <c r="I25" s="58"/>
      <c r="M25" s="64"/>
      <c r="N25" s="7"/>
      <c r="O25" s="177" t="str">
        <f>IF(B27="","",RIGHT(B27,LEN(B27)-48))</f>
        <v/>
      </c>
      <c r="P25" s="177"/>
      <c r="Q25" s="40"/>
    </row>
    <row r="26" spans="2:17" ht="15" customHeight="1" x14ac:dyDescent="0.55000000000000004">
      <c r="B26" s="111" t="s">
        <v>102</v>
      </c>
      <c r="C26" s="38" t="str">
        <f>IFERROR(IF(B27="","",IF(VLOOKUP(B27,dispositions_alpha,1)=B27,"","+")),"+")</f>
        <v/>
      </c>
      <c r="M26" s="64"/>
      <c r="N26" s="7"/>
      <c r="O26" s="177"/>
      <c r="P26" s="177"/>
      <c r="Q26" s="40"/>
    </row>
    <row r="27" spans="2:17" x14ac:dyDescent="0.55000000000000004">
      <c r="B27" s="168"/>
      <c r="C27" s="169"/>
      <c r="D27" s="169"/>
      <c r="E27" s="169"/>
      <c r="F27" s="169"/>
      <c r="G27" s="169"/>
      <c r="H27" s="169"/>
      <c r="I27" s="170"/>
      <c r="M27" s="64"/>
      <c r="N27" s="7"/>
      <c r="O27" s="7"/>
      <c r="P27" s="7"/>
      <c r="Q27" s="40"/>
    </row>
    <row r="28" spans="2:17" x14ac:dyDescent="0.55000000000000004">
      <c r="M28" s="64"/>
      <c r="N28" s="176" t="s">
        <v>99</v>
      </c>
      <c r="O28" s="176"/>
      <c r="P28" s="176"/>
      <c r="Q28" s="40"/>
    </row>
    <row r="29" spans="2:17" ht="15" customHeight="1" x14ac:dyDescent="0.55000000000000004">
      <c r="B29" s="42" t="s">
        <v>28</v>
      </c>
      <c r="C29" s="102"/>
      <c r="D29" s="102"/>
      <c r="E29" s="102"/>
      <c r="F29" s="102"/>
      <c r="G29" s="102"/>
      <c r="H29" s="102"/>
      <c r="I29" s="102"/>
      <c r="N29" s="79"/>
      <c r="O29" s="79"/>
      <c r="P29" s="79"/>
    </row>
    <row r="30" spans="2:17" x14ac:dyDescent="0.55000000000000004">
      <c r="B30" s="179"/>
      <c r="C30" s="180"/>
      <c r="D30" s="180"/>
      <c r="E30" s="180"/>
      <c r="F30" s="180"/>
      <c r="G30" s="180"/>
      <c r="H30" s="180"/>
      <c r="I30" s="181"/>
      <c r="M30" s="130"/>
      <c r="N30" s="178" t="str">
        <f>IF(AND(MAX(D67:D70)&gt;D76,SUM(K11:K14)=4),"&lt;- If this is a second set of values for the case, and both sets have an unacceptable deviation from the mean, enter the lowest value in the cell to the left (gm/dL).","")</f>
        <v/>
      </c>
      <c r="O30" s="178"/>
      <c r="P30" s="178"/>
    </row>
    <row r="31" spans="2:17" ht="15" customHeight="1" x14ac:dyDescent="0.55000000000000004">
      <c r="B31" s="182"/>
      <c r="C31" s="183"/>
      <c r="D31" s="183"/>
      <c r="E31" s="183"/>
      <c r="F31" s="183"/>
      <c r="G31" s="183"/>
      <c r="H31" s="183"/>
      <c r="I31" s="184"/>
      <c r="N31" s="178"/>
      <c r="O31" s="178"/>
      <c r="P31" s="178"/>
    </row>
    <row r="32" spans="2:17" x14ac:dyDescent="0.55000000000000004">
      <c r="B32" s="182"/>
      <c r="C32" s="183"/>
      <c r="D32" s="183"/>
      <c r="E32" s="183"/>
      <c r="F32" s="183"/>
      <c r="G32" s="183"/>
      <c r="H32" s="183"/>
      <c r="I32" s="184"/>
      <c r="M32" s="5"/>
    </row>
    <row r="33" spans="2:9" x14ac:dyDescent="0.55000000000000004">
      <c r="B33" s="182"/>
      <c r="C33" s="183"/>
      <c r="D33" s="183"/>
      <c r="E33" s="183"/>
      <c r="F33" s="183"/>
      <c r="G33" s="183"/>
      <c r="H33" s="183"/>
      <c r="I33" s="184"/>
    </row>
    <row r="34" spans="2:9" x14ac:dyDescent="0.55000000000000004">
      <c r="B34" s="182"/>
      <c r="C34" s="183"/>
      <c r="D34" s="183"/>
      <c r="E34" s="183"/>
      <c r="F34" s="183"/>
      <c r="G34" s="183"/>
      <c r="H34" s="183"/>
      <c r="I34" s="184"/>
    </row>
    <row r="35" spans="2:9" x14ac:dyDescent="0.55000000000000004">
      <c r="B35" s="182"/>
      <c r="C35" s="183"/>
      <c r="D35" s="183"/>
      <c r="E35" s="183"/>
      <c r="F35" s="183"/>
      <c r="G35" s="183"/>
      <c r="H35" s="183"/>
      <c r="I35" s="184"/>
    </row>
    <row r="36" spans="2:9" x14ac:dyDescent="0.55000000000000004">
      <c r="B36" s="182"/>
      <c r="C36" s="183"/>
      <c r="D36" s="183"/>
      <c r="E36" s="183"/>
      <c r="F36" s="183"/>
      <c r="G36" s="183"/>
      <c r="H36" s="183"/>
      <c r="I36" s="184"/>
    </row>
    <row r="37" spans="2:9" x14ac:dyDescent="0.55000000000000004">
      <c r="B37" s="182"/>
      <c r="C37" s="183"/>
      <c r="D37" s="183"/>
      <c r="E37" s="183"/>
      <c r="F37" s="183"/>
      <c r="G37" s="183"/>
      <c r="H37" s="183"/>
      <c r="I37" s="184"/>
    </row>
    <row r="38" spans="2:9" x14ac:dyDescent="0.55000000000000004">
      <c r="B38" s="185"/>
      <c r="C38" s="186"/>
      <c r="D38" s="186"/>
      <c r="E38" s="186"/>
      <c r="F38" s="186"/>
      <c r="G38" s="186"/>
      <c r="H38" s="186"/>
      <c r="I38" s="187"/>
    </row>
    <row r="40" spans="2:9" x14ac:dyDescent="0.55000000000000004">
      <c r="B40" s="7" t="s">
        <v>103</v>
      </c>
    </row>
    <row r="41" spans="2:9" ht="15" customHeight="1" x14ac:dyDescent="0.55000000000000004">
      <c r="B41" s="159" t="str">
        <f>CONCATENATE(IF(B90="","",B90&amp;CHAR(10)&amp;CHAR(10)),IF(B23="","","- "&amp;B23&amp;CHAR(10)&amp;CHAR(10)))</f>
        <v/>
      </c>
      <c r="C41" s="160"/>
      <c r="D41" s="160"/>
      <c r="E41" s="160"/>
      <c r="F41" s="160"/>
      <c r="G41" s="160"/>
      <c r="H41" s="160"/>
      <c r="I41" s="161"/>
    </row>
    <row r="42" spans="2:9" x14ac:dyDescent="0.55000000000000004">
      <c r="B42" s="162"/>
      <c r="C42" s="163"/>
      <c r="D42" s="163"/>
      <c r="E42" s="163"/>
      <c r="F42" s="163"/>
      <c r="G42" s="163"/>
      <c r="H42" s="163"/>
      <c r="I42" s="164"/>
    </row>
    <row r="43" spans="2:9" x14ac:dyDescent="0.55000000000000004">
      <c r="B43" s="162"/>
      <c r="C43" s="163"/>
      <c r="D43" s="163"/>
      <c r="E43" s="163"/>
      <c r="F43" s="163"/>
      <c r="G43" s="163"/>
      <c r="H43" s="163"/>
      <c r="I43" s="164"/>
    </row>
    <row r="44" spans="2:9" x14ac:dyDescent="0.55000000000000004">
      <c r="B44" s="162"/>
      <c r="C44" s="163"/>
      <c r="D44" s="163"/>
      <c r="E44" s="163"/>
      <c r="F44" s="163"/>
      <c r="G44" s="163"/>
      <c r="H44" s="163"/>
      <c r="I44" s="164"/>
    </row>
    <row r="45" spans="2:9" x14ac:dyDescent="0.55000000000000004">
      <c r="B45" s="162"/>
      <c r="C45" s="163"/>
      <c r="D45" s="163"/>
      <c r="E45" s="163"/>
      <c r="F45" s="163"/>
      <c r="G45" s="163"/>
      <c r="H45" s="163"/>
      <c r="I45" s="164"/>
    </row>
    <row r="46" spans="2:9" x14ac:dyDescent="0.55000000000000004">
      <c r="B46" s="162"/>
      <c r="C46" s="163"/>
      <c r="D46" s="163"/>
      <c r="E46" s="163"/>
      <c r="F46" s="163"/>
      <c r="G46" s="163"/>
      <c r="H46" s="163"/>
      <c r="I46" s="164"/>
    </row>
    <row r="47" spans="2:9" x14ac:dyDescent="0.55000000000000004">
      <c r="B47" s="162"/>
      <c r="C47" s="163"/>
      <c r="D47" s="163"/>
      <c r="E47" s="163"/>
      <c r="F47" s="163"/>
      <c r="G47" s="163"/>
      <c r="H47" s="163"/>
      <c r="I47" s="164"/>
    </row>
    <row r="48" spans="2:9" x14ac:dyDescent="0.55000000000000004">
      <c r="B48" s="162"/>
      <c r="C48" s="163"/>
      <c r="D48" s="163"/>
      <c r="E48" s="163"/>
      <c r="F48" s="163"/>
      <c r="G48" s="163"/>
      <c r="H48" s="163"/>
      <c r="I48" s="164"/>
    </row>
    <row r="49" spans="2:12" x14ac:dyDescent="0.55000000000000004">
      <c r="B49" s="162"/>
      <c r="C49" s="163"/>
      <c r="D49" s="163"/>
      <c r="E49" s="163"/>
      <c r="F49" s="163"/>
      <c r="G49" s="163"/>
      <c r="H49" s="163"/>
      <c r="I49" s="164"/>
    </row>
    <row r="50" spans="2:12" x14ac:dyDescent="0.55000000000000004">
      <c r="B50" s="162"/>
      <c r="C50" s="163"/>
      <c r="D50" s="163"/>
      <c r="E50" s="163"/>
      <c r="F50" s="163"/>
      <c r="G50" s="163"/>
      <c r="H50" s="163"/>
      <c r="I50" s="164"/>
    </row>
    <row r="51" spans="2:12" x14ac:dyDescent="0.55000000000000004">
      <c r="B51" s="162"/>
      <c r="C51" s="163"/>
      <c r="D51" s="163"/>
      <c r="E51" s="163"/>
      <c r="F51" s="163"/>
      <c r="G51" s="163"/>
      <c r="H51" s="163"/>
      <c r="I51" s="164"/>
    </row>
    <row r="52" spans="2:12" x14ac:dyDescent="0.55000000000000004">
      <c r="B52" s="162"/>
      <c r="C52" s="163"/>
      <c r="D52" s="163"/>
      <c r="E52" s="163"/>
      <c r="F52" s="163"/>
      <c r="G52" s="163"/>
      <c r="H52" s="163"/>
      <c r="I52" s="164"/>
    </row>
    <row r="53" spans="2:12" x14ac:dyDescent="0.55000000000000004">
      <c r="B53" s="162"/>
      <c r="C53" s="163"/>
      <c r="D53" s="163"/>
      <c r="E53" s="163"/>
      <c r="F53" s="163"/>
      <c r="G53" s="163"/>
      <c r="H53" s="163"/>
      <c r="I53" s="164"/>
    </row>
    <row r="54" spans="2:12" x14ac:dyDescent="0.55000000000000004">
      <c r="B54" s="162"/>
      <c r="C54" s="163"/>
      <c r="D54" s="163"/>
      <c r="E54" s="163"/>
      <c r="F54" s="163"/>
      <c r="G54" s="163"/>
      <c r="H54" s="163"/>
      <c r="I54" s="164"/>
    </row>
    <row r="55" spans="2:12" x14ac:dyDescent="0.55000000000000004">
      <c r="B55" s="165"/>
      <c r="C55" s="166"/>
      <c r="D55" s="166"/>
      <c r="E55" s="166"/>
      <c r="F55" s="166"/>
      <c r="G55" s="166"/>
      <c r="H55" s="166"/>
      <c r="I55" s="167"/>
    </row>
    <row r="56" spans="2:12" x14ac:dyDescent="0.55000000000000004">
      <c r="B56" s="103"/>
      <c r="C56" s="103"/>
      <c r="D56" s="103"/>
      <c r="E56" s="103"/>
      <c r="F56" s="103"/>
      <c r="G56" s="103"/>
      <c r="H56" s="103"/>
      <c r="I56" s="103"/>
    </row>
    <row r="57" spans="2:12" x14ac:dyDescent="0.55000000000000004">
      <c r="B57" s="104" t="s">
        <v>112</v>
      </c>
      <c r="C57" s="103"/>
      <c r="D57" s="103"/>
      <c r="E57" s="103"/>
      <c r="F57" s="103"/>
      <c r="G57" s="103"/>
      <c r="H57" s="103"/>
      <c r="I57" s="103"/>
    </row>
    <row r="59" spans="2:12" x14ac:dyDescent="0.55000000000000004">
      <c r="B59" s="42" t="str">
        <f>'1'!B59</f>
        <v>Form template approved by Toxicology Technical Leader Wayne Lewallen on 11/14/2019.</v>
      </c>
    </row>
    <row r="60" spans="2:12" x14ac:dyDescent="0.55000000000000004">
      <c r="B60" s="42"/>
    </row>
    <row r="61" spans="2:12" x14ac:dyDescent="0.55000000000000004">
      <c r="B61" s="42"/>
      <c r="L61" s="119"/>
    </row>
    <row r="62" spans="2:12" x14ac:dyDescent="0.55000000000000004">
      <c r="B62" s="42"/>
      <c r="I62" s="8"/>
      <c r="L62" s="119" t="s">
        <v>118</v>
      </c>
    </row>
    <row r="63" spans="2:12" x14ac:dyDescent="0.55000000000000004">
      <c r="I63" s="131"/>
    </row>
    <row r="64" spans="2:12" x14ac:dyDescent="0.55000000000000004">
      <c r="I64" s="7"/>
    </row>
    <row r="65" spans="1:7" hidden="1" x14ac:dyDescent="0.55000000000000004">
      <c r="B65" s="44" t="s">
        <v>29</v>
      </c>
    </row>
    <row r="66" spans="1:7" hidden="1" x14ac:dyDescent="0.55000000000000004">
      <c r="B66" s="21" t="s">
        <v>41</v>
      </c>
      <c r="C66" s="46" t="s">
        <v>3</v>
      </c>
      <c r="D66" s="45"/>
    </row>
    <row r="67" spans="1:7" hidden="1" x14ac:dyDescent="0.55000000000000004">
      <c r="B67" s="47">
        <f>C11</f>
        <v>0</v>
      </c>
      <c r="C67" s="9" t="e">
        <f>ABS(C11-D$72)</f>
        <v>#DIV/0!</v>
      </c>
      <c r="D67" s="16" t="str">
        <f>IFERROR(C67/$D$72,"")</f>
        <v/>
      </c>
    </row>
    <row r="68" spans="1:7" hidden="1" x14ac:dyDescent="0.55000000000000004">
      <c r="B68" s="47">
        <f>C12</f>
        <v>0</v>
      </c>
      <c r="C68" s="10" t="e">
        <f>ABS(C12-D$72)</f>
        <v>#DIV/0!</v>
      </c>
      <c r="D68" s="16" t="str">
        <f t="shared" ref="D68:D70" si="0">IFERROR(C68/$D$72,"")</f>
        <v/>
      </c>
    </row>
    <row r="69" spans="1:7" hidden="1" x14ac:dyDescent="0.55000000000000004">
      <c r="B69" s="47">
        <f>C13</f>
        <v>0</v>
      </c>
      <c r="C69" s="10" t="e">
        <f>ABS(C13-D$72)</f>
        <v>#DIV/0!</v>
      </c>
      <c r="D69" s="16" t="str">
        <f t="shared" si="0"/>
        <v/>
      </c>
    </row>
    <row r="70" spans="1:7" hidden="1" x14ac:dyDescent="0.55000000000000004">
      <c r="B70" s="47">
        <f>C14</f>
        <v>0</v>
      </c>
      <c r="C70" s="10" t="e">
        <f>ABS(C14-D$72)</f>
        <v>#DIV/0!</v>
      </c>
      <c r="D70" s="16" t="str">
        <f t="shared" si="0"/>
        <v/>
      </c>
    </row>
    <row r="71" spans="1:7" hidden="1" x14ac:dyDescent="0.55000000000000004">
      <c r="F71" s="38" t="s">
        <v>77</v>
      </c>
    </row>
    <row r="72" spans="1:7" hidden="1" x14ac:dyDescent="0.55000000000000004">
      <c r="C72" s="38" t="s">
        <v>0</v>
      </c>
      <c r="D72" s="6" t="e">
        <f>AVERAGE(C11:C14)</f>
        <v>#DIV/0!</v>
      </c>
      <c r="E72" s="38" t="s">
        <v>10</v>
      </c>
      <c r="F72" s="37" t="e">
        <f>D72/1.18</f>
        <v>#DIV/0!</v>
      </c>
      <c r="G72" s="38" t="s">
        <v>10</v>
      </c>
    </row>
    <row r="73" spans="1:7" hidden="1" x14ac:dyDescent="0.55000000000000004">
      <c r="C73" s="55" t="s">
        <v>4</v>
      </c>
      <c r="D73" s="3" t="e">
        <f>TEXT(INT(D72*100)/100,"0.00")</f>
        <v>#DIV/0!</v>
      </c>
      <c r="E73" s="38" t="s">
        <v>10</v>
      </c>
      <c r="F73" s="3" t="e">
        <f>TEXT(INT(F72*100)/100,"0.00")</f>
        <v>#DIV/0!</v>
      </c>
      <c r="G73" s="38" t="s">
        <v>10</v>
      </c>
    </row>
    <row r="74" spans="1:7" hidden="1" x14ac:dyDescent="0.55000000000000004">
      <c r="C74" s="8" t="s">
        <v>1</v>
      </c>
      <c r="D74" s="4" t="str">
        <f>IF(MIN(C11:C14)&lt;0.01,"0.00",D73)</f>
        <v>0.00</v>
      </c>
      <c r="E74" s="38" t="s">
        <v>10</v>
      </c>
      <c r="F74" s="4" t="str">
        <f>IF(MIN(C11:C14)&lt;0.01,"0.00",F73)</f>
        <v>0.00</v>
      </c>
      <c r="G74" s="38" t="s">
        <v>10</v>
      </c>
    </row>
    <row r="75" spans="1:7" hidden="1" x14ac:dyDescent="0.55000000000000004"/>
    <row r="76" spans="1:7" hidden="1" x14ac:dyDescent="0.55000000000000004">
      <c r="C76" s="174" t="s">
        <v>2</v>
      </c>
      <c r="D76" s="56">
        <f>VLOOKUP(C9,Ranges!G9:H12,2)</f>
        <v>0.04</v>
      </c>
    </row>
    <row r="77" spans="1:7" hidden="1" x14ac:dyDescent="0.55000000000000004">
      <c r="B77" s="58"/>
      <c r="C77" s="175"/>
      <c r="D77" s="57" t="e">
        <f>D76*D72</f>
        <v>#DIV/0!</v>
      </c>
      <c r="F77" s="1"/>
    </row>
    <row r="78" spans="1:7" hidden="1" x14ac:dyDescent="0.55000000000000004">
      <c r="B78" s="58"/>
      <c r="C78" s="65"/>
      <c r="D78" s="66"/>
      <c r="F78" s="1"/>
    </row>
    <row r="79" spans="1:7" hidden="1" x14ac:dyDescent="0.55000000000000004">
      <c r="B79" s="11" t="s">
        <v>76</v>
      </c>
      <c r="C79" s="11"/>
    </row>
    <row r="80" spans="1:7" hidden="1" x14ac:dyDescent="0.55000000000000004">
      <c r="A80" s="64"/>
      <c r="B80" s="38" t="s">
        <v>78</v>
      </c>
      <c r="C80" s="63" t="str">
        <f>IF(OR(SUM(J11:J14)&gt;0,MAX(D67:D70)&gt;D76,C8="serum"),"",IF(D74="0.00","",CONCATENATE("The measured ",C8," acetone concentration is ",TEXT(TRUNC(D72,3),"0.000")," +/- ",IF(INT(D72*D76*10000)&lt;5,"0.001",TEXT(D72*D76,"0.000"))," grams per 100 milliliters, at a coverage probability of 99.7%.  ",CHAR(10),CHAR(10))))</f>
        <v/>
      </c>
    </row>
    <row r="81" spans="1:9" hidden="1" x14ac:dyDescent="0.55000000000000004">
      <c r="A81" s="64"/>
      <c r="B81" s="38" t="s">
        <v>79</v>
      </c>
      <c r="C81" s="63" t="str">
        <f>CONCATENATE("The ",C8," alcohol concentration is 0.00 grams of alcohol per 100 milliliters, as defined by NCGS 20-4.01 (1b).  ",IF(AND(B20="",E20="",C9&lt;&gt;"acetone"),C86,CHAR(10)&amp;CHAR(10)))</f>
        <v>The blood alcohol concentration is 0.00 grams of alcohol per 100 milliliters, as defined by NCGS 20-4.01 (1b).    (Analysis performed using HS-GC.)</v>
      </c>
    </row>
    <row r="82" spans="1:9" hidden="1" x14ac:dyDescent="0.55000000000000004">
      <c r="A82" s="64"/>
      <c r="B82" s="38" t="s">
        <v>80</v>
      </c>
      <c r="C82" s="63" t="str">
        <f>IFERROR(IF(AND(SUM(J11:J14)=0,MAX(D67:D70)&gt;D76),"",IF(C8="serum",CONCATENATE("The blood ",C9," concentration is ",TEXT(F74,"0.00")," grams of alcohol per 100 milliliters, as defined by NCGS 20-4.01 (1b).  The reported blood alcohol concentration is a calculated value resulting from a converted serum alcohol concentration.  The measured serum ",C9," concentration is ",TEXT(TRUNC(D72,3),"0.000")," +/- ",IF(INT(D72*D76*10000)&lt;5,"0.001",TEXT(D72*D76,"0.000"))," grams of alcohol per 100 milliliters, at a coverage probability of 99.7%.",IF(AND(B20="",E20=""),C86,CHAR(10)&amp;CHAR(10))),"")),"")</f>
        <v/>
      </c>
    </row>
    <row r="83" spans="1:9" hidden="1" x14ac:dyDescent="0.55000000000000004">
      <c r="A83" s="64"/>
      <c r="B83" s="38" t="s">
        <v>81</v>
      </c>
      <c r="C83" s="63" t="str">
        <f>IFERROR(IF(AND(SUM(J11:J14)=0,MAX(D67:D70)&gt;D76,SUM(K11:K14)=4,M30&lt;&gt;""),CONCATENATE("The ",C8," ",C9," concentration is ",TEXT(INT(M30*100)/100,"0.00")," grams of alcohol per 100 milliliters, as defined by NCGS 20-4.01 (1b)."),IF(AND(SUM(J11:J14)=0,MAX(D67:D70)&gt;D76),"",CONCATENATE("The ",C8," ",C9," concentration is ",TEXT(D74,"0.00")," grams of alcohol per 100 milliliters, as defined by NCGS 20-4.01 (1b).","  The measured ",C8," ",C9," concentration is ",TEXT(TRUNC(D72,3),"0.000")," +/- ",IF(INT(D72*D76*10000)&lt;5,"0.001",TEXT(D72*D76,"0.000"))," grams of alcohol per 100 milliliters, at a coverage probability of 99.7%.  ",IF(AND(B20="",E20=""),C86,CHAR(10)&amp;CHAR(10))))),"")</f>
        <v/>
      </c>
    </row>
    <row r="84" spans="1:9" hidden="1" x14ac:dyDescent="0.55000000000000004">
      <c r="A84" s="64"/>
      <c r="B84" s="38" t="s">
        <v>83</v>
      </c>
      <c r="C84" s="63" t="str">
        <f>CONCATENATE("Analysis confirmed the presence of the following substance: ",B20,".  ",CHAR(10),CHAR(10))</f>
        <v xml:space="preserve">Analysis confirmed the presence of the following substance: .  
</v>
      </c>
    </row>
    <row r="85" spans="1:9" hidden="1" x14ac:dyDescent="0.55000000000000004">
      <c r="A85" s="64"/>
      <c r="B85" s="67" t="s">
        <v>84</v>
      </c>
      <c r="C85" s="54" t="str">
        <f>CONCATENATE("Analysis did not confirm the presence of the following: ",E20,".  ",CHAR(10),CHAR(10))</f>
        <v xml:space="preserve">Analysis did not confirm the presence of the following: .  
</v>
      </c>
    </row>
    <row r="86" spans="1:9" hidden="1" x14ac:dyDescent="0.55000000000000004">
      <c r="A86" s="64"/>
      <c r="B86" s="78" t="s">
        <v>90</v>
      </c>
      <c r="C86" s="101" t="s">
        <v>111</v>
      </c>
    </row>
    <row r="87" spans="1:9" hidden="1" x14ac:dyDescent="0.55000000000000004"/>
    <row r="88" spans="1:9" hidden="1" x14ac:dyDescent="0.55000000000000004"/>
    <row r="89" spans="1:9" hidden="1" x14ac:dyDescent="0.55000000000000004">
      <c r="B89" s="38" t="s">
        <v>100</v>
      </c>
      <c r="E89" s="90"/>
    </row>
    <row r="90" spans="1:9" hidden="1" x14ac:dyDescent="0.55000000000000004">
      <c r="B90" s="159" t="str">
        <f>CONCATENATE(IF(AND(C8&lt;&gt;"serum",C9="acetone"),"- "&amp;C80,""),IF(OR(C17="x",AND(C9&lt;&gt;"acetone",SUM(J11:J14)&gt;0)),"- "&amp;C81,""),IF(AND(SUM(K11:K14)&gt;1,C8&lt;&gt;"serum",C9&lt;&gt;"acetone",C17&lt;&gt;"x",SUM(J11:J14)=0),"- "&amp;C83,""),IF(AND(C8="serum",C17&lt;&gt;"x",SUM(J11:J14)=0),"- "&amp;C82,""),IF(B20&lt;&gt;"","- "&amp;C84,""),IF(E20&lt;&gt;"","- "&amp;C85,""),IF(OR(B20&lt;&gt;"",E20&lt;&gt;"",AND(C9="acetone",C8&lt;&gt;"serum")),C86,""))</f>
        <v/>
      </c>
      <c r="C90" s="160"/>
      <c r="D90" s="160"/>
      <c r="E90" s="160"/>
      <c r="F90" s="160"/>
      <c r="G90" s="160"/>
      <c r="H90" s="160"/>
      <c r="I90" s="161"/>
    </row>
    <row r="91" spans="1:9" hidden="1" x14ac:dyDescent="0.55000000000000004">
      <c r="B91" s="162"/>
      <c r="C91" s="163"/>
      <c r="D91" s="163"/>
      <c r="E91" s="163"/>
      <c r="F91" s="163"/>
      <c r="G91" s="163"/>
      <c r="H91" s="163"/>
      <c r="I91" s="164"/>
    </row>
    <row r="92" spans="1:9" hidden="1" x14ac:dyDescent="0.55000000000000004">
      <c r="B92" s="162"/>
      <c r="C92" s="163"/>
      <c r="D92" s="163"/>
      <c r="E92" s="163"/>
      <c r="F92" s="163"/>
      <c r="G92" s="163"/>
      <c r="H92" s="163"/>
      <c r="I92" s="164"/>
    </row>
    <row r="93" spans="1:9" hidden="1" x14ac:dyDescent="0.55000000000000004">
      <c r="B93" s="162"/>
      <c r="C93" s="163"/>
      <c r="D93" s="163"/>
      <c r="E93" s="163"/>
      <c r="F93" s="163"/>
      <c r="G93" s="163"/>
      <c r="H93" s="163"/>
      <c r="I93" s="164"/>
    </row>
    <row r="94" spans="1:9" hidden="1" x14ac:dyDescent="0.55000000000000004">
      <c r="B94" s="162"/>
      <c r="C94" s="163"/>
      <c r="D94" s="163"/>
      <c r="E94" s="163"/>
      <c r="F94" s="163"/>
      <c r="G94" s="163"/>
      <c r="H94" s="163"/>
      <c r="I94" s="164"/>
    </row>
    <row r="95" spans="1:9" hidden="1" x14ac:dyDescent="0.55000000000000004">
      <c r="B95" s="162"/>
      <c r="C95" s="163"/>
      <c r="D95" s="163"/>
      <c r="E95" s="163"/>
      <c r="F95" s="163"/>
      <c r="G95" s="163"/>
      <c r="H95" s="163"/>
      <c r="I95" s="164"/>
    </row>
    <row r="96" spans="1:9" hidden="1" x14ac:dyDescent="0.55000000000000004">
      <c r="B96" s="162"/>
      <c r="C96" s="163"/>
      <c r="D96" s="163"/>
      <c r="E96" s="163"/>
      <c r="F96" s="163"/>
      <c r="G96" s="163"/>
      <c r="H96" s="163"/>
      <c r="I96" s="164"/>
    </row>
    <row r="97" spans="2:9" hidden="1" x14ac:dyDescent="0.55000000000000004">
      <c r="B97" s="162"/>
      <c r="C97" s="163"/>
      <c r="D97" s="163"/>
      <c r="E97" s="163"/>
      <c r="F97" s="163"/>
      <c r="G97" s="163"/>
      <c r="H97" s="163"/>
      <c r="I97" s="164"/>
    </row>
    <row r="98" spans="2:9" hidden="1" x14ac:dyDescent="0.55000000000000004">
      <c r="B98" s="162"/>
      <c r="C98" s="163"/>
      <c r="D98" s="163"/>
      <c r="E98" s="163"/>
      <c r="F98" s="163"/>
      <c r="G98" s="163"/>
      <c r="H98" s="163"/>
      <c r="I98" s="164"/>
    </row>
    <row r="99" spans="2:9" hidden="1" x14ac:dyDescent="0.55000000000000004">
      <c r="B99" s="165"/>
      <c r="C99" s="166"/>
      <c r="D99" s="166"/>
      <c r="E99" s="166"/>
      <c r="F99" s="166"/>
      <c r="G99" s="166"/>
      <c r="H99" s="166"/>
      <c r="I99" s="167"/>
    </row>
    <row r="100" spans="2:9" hidden="1" x14ac:dyDescent="0.55000000000000004"/>
  </sheetData>
  <sheetProtection algorithmName="SHA-512" hashValue="xT2BdxouBIxbGrpO8/DDL34C4Ice4vTWQYUPZ3fRfInZmZQjhURDkzt6gjlJw3Ej311Ck8MgUM6FPD33UIF9mA==" saltValue="xTIPx7E+RCNIWshwQ1Ybaw==" spinCount="100000" sheet="1" objects="1" scenarios="1"/>
  <mergeCells count="29">
    <mergeCell ref="B1:F1"/>
    <mergeCell ref="E4:F4"/>
    <mergeCell ref="E5:F5"/>
    <mergeCell ref="N7:P7"/>
    <mergeCell ref="F8:F16"/>
    <mergeCell ref="G8:I8"/>
    <mergeCell ref="N8:P8"/>
    <mergeCell ref="G9:I9"/>
    <mergeCell ref="G10:I10"/>
    <mergeCell ref="G11:I11"/>
    <mergeCell ref="B27:I27"/>
    <mergeCell ref="P11:P22"/>
    <mergeCell ref="G12:I12"/>
    <mergeCell ref="G13:I13"/>
    <mergeCell ref="G14:I14"/>
    <mergeCell ref="G15:I15"/>
    <mergeCell ref="G16:I16"/>
    <mergeCell ref="E19:H19"/>
    <mergeCell ref="B20:C20"/>
    <mergeCell ref="E20:H20"/>
    <mergeCell ref="B23:I24"/>
    <mergeCell ref="N23:P23"/>
    <mergeCell ref="O25:P26"/>
    <mergeCell ref="N28:P28"/>
    <mergeCell ref="B30:I38"/>
    <mergeCell ref="B41:I55"/>
    <mergeCell ref="C76:C77"/>
    <mergeCell ref="B90:I99"/>
    <mergeCell ref="N30:P31"/>
  </mergeCells>
  <conditionalFormatting sqref="C67:C70">
    <cfRule type="expression" dxfId="89" priority="8">
      <formula>ABS(C11-$D$72)&gt;$D$77</formula>
    </cfRule>
  </conditionalFormatting>
  <conditionalFormatting sqref="B26">
    <cfRule type="expression" dxfId="88" priority="9">
      <formula>B27=""</formula>
    </cfRule>
  </conditionalFormatting>
  <conditionalFormatting sqref="B4">
    <cfRule type="expression" dxfId="87" priority="7">
      <formula>$B$5=""</formula>
    </cfRule>
  </conditionalFormatting>
  <conditionalFormatting sqref="C4">
    <cfRule type="expression" dxfId="86" priority="6">
      <formula>$C$5=""</formula>
    </cfRule>
  </conditionalFormatting>
  <conditionalFormatting sqref="E4:F4">
    <cfRule type="expression" dxfId="85" priority="5">
      <formula>$E$5=""</formula>
    </cfRule>
  </conditionalFormatting>
  <conditionalFormatting sqref="H4">
    <cfRule type="expression" dxfId="84" priority="4">
      <formula>$H$5=""</formula>
    </cfRule>
  </conditionalFormatting>
  <conditionalFormatting sqref="C8">
    <cfRule type="expression" dxfId="83" priority="3">
      <formula>$C$8&lt;&gt;"blood"</formula>
    </cfRule>
  </conditionalFormatting>
  <conditionalFormatting sqref="C9">
    <cfRule type="expression" dxfId="82" priority="2">
      <formula>$C$9&lt;&gt;"ethanol"</formula>
    </cfRule>
  </conditionalFormatting>
  <conditionalFormatting sqref="M30">
    <cfRule type="expression" dxfId="81" priority="1">
      <formula>N30&lt;&gt;""</formula>
    </cfRule>
  </conditionalFormatting>
  <conditionalFormatting sqref="G9:G12">
    <cfRule type="expression" dxfId="80" priority="202">
      <formula>AND(SUM(J$11:J$14)=0,D67&gt;$D$76)</formula>
    </cfRule>
  </conditionalFormatting>
  <dataValidations count="8">
    <dataValidation type="list" errorStyle="warning" allowBlank="1" showErrorMessage="1" errorTitle="Custom entry" error="You have customized this field." sqref="B27:I27" xr:uid="{00000000-0002-0000-3900-000000000000}">
      <formula1>dispositions</formula1>
    </dataValidation>
    <dataValidation type="textLength" errorStyle="warning" operator="equal" allowBlank="1" showInputMessage="1" showErrorMessage="1" errorTitle="Case Number Length Error?" error="The length of the case number should be 10 characters." sqref="B5" xr:uid="{00000000-0002-0000-3900-000001000000}">
      <formula1>10</formula1>
    </dataValidation>
    <dataValidation type="list" errorStyle="warning" allowBlank="1" showInputMessage="1" showErrorMessage="1" errorTitle="Custom Entry" error="You have entered a selection not in the drop-down list.  " sqref="E20" xr:uid="{00000000-0002-0000-3900-000002000000}">
      <formula1>othervolid</formula1>
    </dataValidation>
    <dataValidation type="list" errorStyle="warning" allowBlank="1" showErrorMessage="1" errorTitle="Custom entry" error="You have customized this field." sqref="B23:I24" xr:uid="{00000000-0002-0000-3900-000003000000}">
      <formula1>statements</formula1>
    </dataValidation>
    <dataValidation type="list" allowBlank="1" showInputMessage="1" showErrorMessage="1" sqref="C8" xr:uid="{00000000-0002-0000-3900-000004000000}">
      <formula1>matrix_list</formula1>
    </dataValidation>
    <dataValidation type="list" errorStyle="warning" allowBlank="1" showInputMessage="1" showErrorMessage="1" errorTitle="Custom Entry" error="You have entered a name not in the drop-down list." sqref="H5" xr:uid="{00000000-0002-0000-3900-000005000000}">
      <formula1>analyst_list</formula1>
    </dataValidation>
    <dataValidation type="list" errorStyle="warning" allowBlank="1" showInputMessage="1" showErrorMessage="1" errorTitle="custom entry" error="You have entered a selection not in the drop-down list.  " sqref="B20:C20" xr:uid="{00000000-0002-0000-3900-000006000000}">
      <formula1>othervolid</formula1>
    </dataValidation>
    <dataValidation type="list" allowBlank="1" showInputMessage="1" showErrorMessage="1" sqref="C17" xr:uid="{00000000-0002-0000-3900-000007000000}">
      <formula1>applies</formula1>
    </dataValidation>
  </dataValidations>
  <pageMargins left="0.7" right="0.7" top="0.75" bottom="0.75" header="0.3" footer="0.3"/>
  <pageSetup scale="68" orientation="portrait" horizontalDpi="300" verticalDpi="300" r:id="rId1"/>
  <ignoredErrors>
    <ignoredError sqref="H5 E5 B5:C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4" r:id="rId4" name="Button 2">
              <controlPr defaultSize="0" print="0" autoFill="0" autoPict="0" macro="[0]!ThisWorkbook.GeneratePDF">
                <anchor moveWithCells="1">
                  <from>
                    <xdr:col>8</xdr:col>
                    <xdr:colOff>1123950</xdr:colOff>
                    <xdr:row>3</xdr:row>
                    <xdr:rowOff>11430</xdr:rowOff>
                  </from>
                  <to>
                    <xdr:col>11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3900-000008000000}">
          <x14:formula1>
            <xm:f>Ranges!$G$9:$G$12</xm:f>
          </x14:formula1>
          <xm:sqref>C9</xm:sqref>
        </x14:dataValidation>
        <x14:dataValidation type="date" errorStyle="information" operator="lessThan" allowBlank="1" showErrorMessage="1" errorTitle="Uncertainty Update Due" error="The uncertainty values used in this form are due to be updated.  Please ensure you are using the most recent form." xr:uid="{00000000-0002-0000-3900-000009000000}">
          <x14:formula1>
            <xm:f>Ranges!G14+Ranges!G16</xm:f>
          </x14:formula1>
          <xm:sqref>E5</xm:sqref>
        </x14:dataValidation>
      </x14:dataValidation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60">
    <pageSetUpPr fitToPage="1"/>
  </sheetPr>
  <dimension ref="A1:Q100"/>
  <sheetViews>
    <sheetView showGridLines="0" zoomScaleNormal="100" workbookViewId="0">
      <selection activeCell="C11" sqref="C11"/>
    </sheetView>
  </sheetViews>
  <sheetFormatPr defaultColWidth="9.15625" defaultRowHeight="14.4" x14ac:dyDescent="0.55000000000000004"/>
  <cols>
    <col min="1" max="1" width="1.83984375" style="38" customWidth="1"/>
    <col min="2" max="2" width="20.83984375" style="38" customWidth="1"/>
    <col min="3" max="3" width="12" style="38" bestFit="1" customWidth="1"/>
    <col min="4" max="4" width="11" style="38" customWidth="1"/>
    <col min="5" max="5" width="9.578125" style="38" customWidth="1"/>
    <col min="6" max="6" width="7.15625" style="38" customWidth="1"/>
    <col min="7" max="7" width="7.68359375" style="38" customWidth="1"/>
    <col min="8" max="8" width="25.68359375" style="38" customWidth="1"/>
    <col min="9" max="9" width="38.578125" style="38" customWidth="1"/>
    <col min="10" max="10" width="15.83984375" style="38" hidden="1" customWidth="1"/>
    <col min="11" max="11" width="22.41796875" style="38" hidden="1" customWidth="1"/>
    <col min="12" max="12" width="5" style="38" customWidth="1"/>
    <col min="13" max="13" width="7.41796875" style="38" customWidth="1"/>
    <col min="14" max="14" width="2.26171875" style="38" customWidth="1"/>
    <col min="15" max="15" width="2" style="38" customWidth="1"/>
    <col min="16" max="16" width="88.15625" style="38" customWidth="1"/>
    <col min="17" max="16384" width="9.15625" style="38"/>
  </cols>
  <sheetData>
    <row r="1" spans="2:17" ht="15" customHeight="1" x14ac:dyDescent="0.55000000000000004">
      <c r="B1" s="132" t="str">
        <f>'1'!B1</f>
        <v>Body Fluid Alcohol Concentration and Volatiles Reporting Form</v>
      </c>
      <c r="C1" s="133"/>
      <c r="D1" s="133"/>
      <c r="E1" s="133"/>
      <c r="F1" s="133"/>
      <c r="G1" s="79"/>
      <c r="H1" s="79"/>
      <c r="I1" s="93" t="str">
        <f>'1'!I1</f>
        <v>Version 2</v>
      </c>
      <c r="J1" s="44" t="s">
        <v>40</v>
      </c>
      <c r="K1" s="44" t="s">
        <v>40</v>
      </c>
      <c r="L1" s="44"/>
    </row>
    <row r="2" spans="2:17" ht="15" customHeight="1" x14ac:dyDescent="0.55000000000000004">
      <c r="B2" s="80" t="str">
        <f>'1'!B2</f>
        <v>NCSCL - Toxicology Section</v>
      </c>
      <c r="C2" s="11"/>
      <c r="D2" s="11"/>
      <c r="E2" s="11"/>
      <c r="F2" s="11"/>
      <c r="G2" s="11"/>
      <c r="H2" s="11"/>
      <c r="I2" s="94" t="str">
        <f>'1'!I2</f>
        <v>Effective Date: 11/14/2019</v>
      </c>
      <c r="J2" s="44"/>
      <c r="K2" s="44"/>
      <c r="L2" s="44"/>
      <c r="N2" s="100"/>
    </row>
    <row r="3" spans="2:17" ht="15" customHeight="1" x14ac:dyDescent="0.55000000000000004">
      <c r="D3" s="41"/>
      <c r="O3" s="95" t="s">
        <v>88</v>
      </c>
    </row>
    <row r="4" spans="2:17" ht="15" customHeight="1" x14ac:dyDescent="0.55000000000000004">
      <c r="B4" s="124" t="s">
        <v>37</v>
      </c>
      <c r="C4" s="124" t="s">
        <v>38</v>
      </c>
      <c r="E4" s="138" t="s">
        <v>94</v>
      </c>
      <c r="F4" s="138"/>
      <c r="H4" s="118" t="s">
        <v>44</v>
      </c>
      <c r="J4" s="92"/>
      <c r="O4" s="95"/>
      <c r="P4" s="110" t="s">
        <v>113</v>
      </c>
    </row>
    <row r="5" spans="2:17" ht="15" customHeight="1" x14ac:dyDescent="0.55000000000000004">
      <c r="B5" s="120" t="str">
        <f>IF('Sample list'!B63="","",'Sample list'!B63)</f>
        <v/>
      </c>
      <c r="C5" s="120" t="str">
        <f>IF('Sample list'!C63="","",'Sample list'!C63)</f>
        <v/>
      </c>
      <c r="E5" s="136" t="str">
        <f>IF('1'!E5="","",'1'!E5)</f>
        <v/>
      </c>
      <c r="F5" s="137"/>
      <c r="H5" s="83" t="str">
        <f>IF('1'!H5="","",'1'!H5)</f>
        <v/>
      </c>
      <c r="O5" s="38" t="s">
        <v>88</v>
      </c>
      <c r="P5" s="37" t="str">
        <f>B41</f>
        <v/>
      </c>
    </row>
    <row r="6" spans="2:17" ht="15" customHeight="1" x14ac:dyDescent="0.55000000000000004"/>
    <row r="7" spans="2:17" ht="15" customHeight="1" thickBot="1" x14ac:dyDescent="0.6">
      <c r="N7" s="135" t="s">
        <v>96</v>
      </c>
      <c r="O7" s="135"/>
      <c r="P7" s="135"/>
    </row>
    <row r="8" spans="2:17" ht="15" customHeight="1" x14ac:dyDescent="0.55000000000000004">
      <c r="B8" s="71" t="s">
        <v>92</v>
      </c>
      <c r="C8" s="81" t="s">
        <v>71</v>
      </c>
      <c r="F8" s="141" t="s">
        <v>86</v>
      </c>
      <c r="G8" s="139" t="str">
        <f>CONCATENATE("The measured ",C9," values are:")</f>
        <v>The measured ethanol values are:</v>
      </c>
      <c r="H8" s="140"/>
      <c r="I8" s="140"/>
      <c r="M8" s="64"/>
      <c r="N8" s="134" t="s">
        <v>97</v>
      </c>
      <c r="O8" s="134"/>
      <c r="P8" s="134"/>
      <c r="Q8" s="40"/>
    </row>
    <row r="9" spans="2:17" ht="15" customHeight="1" x14ac:dyDescent="0.55000000000000004">
      <c r="B9" s="72" t="s">
        <v>93</v>
      </c>
      <c r="C9" s="82" t="s">
        <v>5</v>
      </c>
      <c r="F9" s="141"/>
      <c r="G9" s="142" t="str">
        <f>IF(C11="","",IF(C11=0,"0.0000  g/dl",CONCATENATE(TEXT(C11,"0.0000"),"  g/dl",IF(AND(SUM(J$11:J$14)=0,D67&gt;$D$76),CONCATENATE("  (&gt;",$D$76*100,"% deviation from the average)"),""),IF(C11*10000-INT(C11*10000)&gt;0.0001,"    (THIS VALUE CONTAINS MORE DECIMAL PLACES THAN DISPLAYED)",""))))</f>
        <v/>
      </c>
      <c r="H9" s="143"/>
      <c r="I9" s="143"/>
      <c r="M9" s="64"/>
      <c r="N9" s="105"/>
      <c r="O9" s="89"/>
      <c r="P9" s="106"/>
      <c r="Q9" s="40"/>
    </row>
    <row r="10" spans="2:17" ht="15" customHeight="1" x14ac:dyDescent="0.55000000000000004">
      <c r="B10" s="72"/>
      <c r="C10" s="73"/>
      <c r="D10" s="69"/>
      <c r="F10" s="141"/>
      <c r="G10" s="142" t="str">
        <f>IF(C12="","",IF(C12=0,"0.0000  g/dl",CONCATENATE(TEXT(C12,"0.0000"),"  g/dl",IF(AND(SUM(J$11:J$14)=0,D68&gt;$D$76),CONCATENATE("  (&gt;",$D$76*100,"% deviation from the average)"),""),IF(C12*10000-INT(C12*10000)&gt;0.0001,"    (THIS VALUE CONTAINS MORE DECIMAL PLACES THAN DISPLAYED)",""))))</f>
        <v/>
      </c>
      <c r="H10" s="143"/>
      <c r="I10" s="143"/>
      <c r="J10" s="38" t="s">
        <v>39</v>
      </c>
      <c r="K10" s="43" t="s">
        <v>75</v>
      </c>
      <c r="L10" s="43"/>
      <c r="M10" s="64"/>
      <c r="N10" s="7"/>
      <c r="O10" s="89" t="str">
        <f>"Item "&amp;C5&amp;":"</f>
        <v>Item :</v>
      </c>
      <c r="P10" s="89"/>
      <c r="Q10" s="40"/>
    </row>
    <row r="11" spans="2:17" ht="15" customHeight="1" x14ac:dyDescent="0.55000000000000004">
      <c r="B11" s="74" t="s">
        <v>74</v>
      </c>
      <c r="C11" s="84"/>
      <c r="D11" s="2" t="str">
        <f>IF(LEN(C11)&gt;6,"re-enter",IF(C11&gt;0.5,"HI cal",""))</f>
        <v/>
      </c>
      <c r="F11" s="141"/>
      <c r="G11" s="142" t="str">
        <f>IF(C13="","",IF(C13=0,"0.0000  g/dl",CONCATENATE(TEXT(C13,"0.0000"),"  g/dl",IF(AND(SUM(J$11:J$14)=0,D69&gt;$D$76),CONCATENATE("  (&gt;",$D$76*100,"% deviation from the average)"),""),IF(C13*10000-INT(C13*10000)&gt;0.0001,"    (THIS VALUE CONTAINS MORE DECIMAL PLACES THAN DISPLAYED)",""))))</f>
        <v/>
      </c>
      <c r="H11" s="143"/>
      <c r="I11" s="143"/>
      <c r="J11" s="54">
        <f>IF(C11="",0,IF(C11&lt;0.01,1,0))</f>
        <v>0</v>
      </c>
      <c r="K11" s="43">
        <f>IF(C11&lt;&gt;"",1,0)</f>
        <v>0</v>
      </c>
      <c r="L11" s="43"/>
      <c r="M11" s="64"/>
      <c r="N11" s="88"/>
      <c r="O11" s="91"/>
      <c r="P11" s="151" t="str">
        <f>CONCATENATE(IF(B90="","",B90&amp;CHAR(10)&amp;CHAR(10)),IF(B23="","","- "&amp;B23))</f>
        <v/>
      </c>
      <c r="Q11" s="40"/>
    </row>
    <row r="12" spans="2:17" ht="15" customHeight="1" x14ac:dyDescent="0.55000000000000004">
      <c r="B12" s="72"/>
      <c r="C12" s="84"/>
      <c r="D12" s="2" t="str">
        <f>IF(LEN(C12)&gt;6,"re-enter",IF(C12&gt;0.5,"HI cal",""))</f>
        <v/>
      </c>
      <c r="F12" s="141"/>
      <c r="G12" s="142" t="str">
        <f>IF(C14="","",IF(C14=0,"0.0000  g/dl",CONCATENATE(TEXT(C14,"0.0000"),"  g/dl",IF(AND(SUM(J$11:J$14)=0,D70&gt;$D$76),CONCATENATE("  (&gt;",$D$76*100,"% deviation from the average)"),""),IF(C14*10000-INT(C14*10000)&gt;0.0001,"    (THIS VALUE CONTAINS MORE DECIMAL PLACES THAN DISPLAYED)",""))))</f>
        <v/>
      </c>
      <c r="H12" s="143"/>
      <c r="I12" s="143"/>
      <c r="J12" s="54">
        <f>IF(C12="",0,IF(C12&lt;0.01,1,0))</f>
        <v>0</v>
      </c>
      <c r="K12" s="43">
        <f>IF(C12&lt;&gt;"",1,0)</f>
        <v>0</v>
      </c>
      <c r="L12" s="43"/>
      <c r="M12" s="64"/>
      <c r="N12" s="88"/>
      <c r="O12" s="88"/>
      <c r="P12" s="151"/>
      <c r="Q12" s="40"/>
    </row>
    <row r="13" spans="2:17" ht="15" customHeight="1" x14ac:dyDescent="0.55000000000000004">
      <c r="B13" s="72"/>
      <c r="C13" s="84"/>
      <c r="D13" s="2" t="str">
        <f>IF(LEN(C13)&gt;6,"re-enter",IF(C13&gt;0.5,"HI cal",""))</f>
        <v/>
      </c>
      <c r="F13" s="141"/>
      <c r="G13" s="139" t="str">
        <f>IF(MIN(C11:C14)&lt;0.01,"",CONCATENATE("The average of the four values is  ",TEXT(D72,"0.000000")," g/dl."))</f>
        <v/>
      </c>
      <c r="H13" s="140"/>
      <c r="I13" s="140"/>
      <c r="J13" s="54">
        <f>IF(C13="",0,IF(C13&lt;0.01,1,0))</f>
        <v>0</v>
      </c>
      <c r="K13" s="43">
        <f>IF(C13&lt;&gt;"",1,0)</f>
        <v>0</v>
      </c>
      <c r="L13" s="43"/>
      <c r="M13" s="64"/>
      <c r="N13" s="88"/>
      <c r="O13" s="88"/>
      <c r="P13" s="151"/>
      <c r="Q13" s="40"/>
    </row>
    <row r="14" spans="2:17" ht="15" customHeight="1" thickBot="1" x14ac:dyDescent="0.6">
      <c r="B14" s="75"/>
      <c r="C14" s="85"/>
      <c r="D14" s="2" t="str">
        <f>IF(LEN(C14)&gt;6,"re-enter",IF(C14&gt;0.5,"HI cal",""))</f>
        <v/>
      </c>
      <c r="F14" s="141"/>
      <c r="G14" s="144" t="str">
        <f>IF(MIN(C11:C14)&lt;0.01,"",CONCATENATE("The ",D76*100,"% uncertainty is +/- ", TEXT(D77,"0.0000000"), " g/dl, at a 99.73 % level of confidence (k=3)."))</f>
        <v/>
      </c>
      <c r="H14" s="145"/>
      <c r="I14" s="145"/>
      <c r="J14" s="54">
        <f>IF(C14="",0,IF(C14&lt;0.01,1,0))</f>
        <v>0</v>
      </c>
      <c r="K14" s="43">
        <f>IF(C14&lt;&gt;"",1,0)</f>
        <v>0</v>
      </c>
      <c r="L14" s="43"/>
      <c r="M14" s="64"/>
      <c r="N14" s="88"/>
      <c r="O14" s="88"/>
      <c r="P14" s="151"/>
      <c r="Q14" s="40"/>
    </row>
    <row r="15" spans="2:17" x14ac:dyDescent="0.55000000000000004">
      <c r="B15" s="117"/>
      <c r="F15" s="141"/>
      <c r="G15" s="146" t="str">
        <f>IF(OR(MIN(C11:C14)&lt;0.01,SUM(K11:K14)&lt;&gt;4),"",IF(AND(MAX(D67:D70)&gt;D76,M30=""),"",IF(AND(MAX(D67:D70)&gt;D76,M30&lt;&gt;""),"The lowest value was used for reporting.",CONCATENATE("The ",IF(C8="serum","serum converted, ",""),"truncated average for reporting is ",IF(C8="serum",TEXT(F74,"0.00"),TEXT(D74,"0.00")),"  g/dl."))))</f>
        <v/>
      </c>
      <c r="H15" s="147"/>
      <c r="I15" s="147"/>
      <c r="J15" s="54"/>
      <c r="M15" s="64"/>
      <c r="N15" s="88"/>
      <c r="O15" s="91"/>
      <c r="P15" s="151"/>
      <c r="Q15" s="40"/>
    </row>
    <row r="16" spans="2:17" x14ac:dyDescent="0.55000000000000004">
      <c r="B16" s="117"/>
      <c r="C16" s="70" t="str">
        <f>IF(AND(C9&lt;&gt;"acetone",C17="x",SUM(K11:K14)&gt;0,SUM(J11:J14)=0),"'No alcohol' selected below conflicts with entered results!","")</f>
        <v/>
      </c>
      <c r="F16" s="141"/>
      <c r="G16" s="144" t="str">
        <f>IF(C8="serum",CONCATENATE("The serum to whole blood conversion calculation is:  ",TEXT(D72,"0.000000")," g/dl / 1.18 = ",TEXT(F72,"0.000000")," g/dl."),"")</f>
        <v/>
      </c>
      <c r="H16" s="145"/>
      <c r="I16" s="145"/>
      <c r="J16" s="54"/>
      <c r="M16" s="64"/>
      <c r="N16" s="88"/>
      <c r="O16" s="7"/>
      <c r="P16" s="151"/>
      <c r="Q16" s="40"/>
    </row>
    <row r="17" spans="2:17" x14ac:dyDescent="0.55000000000000004">
      <c r="B17" s="68" t="s">
        <v>42</v>
      </c>
      <c r="C17" s="86"/>
      <c r="D17" s="60" t="s">
        <v>43</v>
      </c>
      <c r="F17" s="98"/>
      <c r="M17" s="64"/>
      <c r="N17" s="7"/>
      <c r="O17" s="7"/>
      <c r="P17" s="151"/>
      <c r="Q17" s="40"/>
    </row>
    <row r="18" spans="2:17" x14ac:dyDescent="0.55000000000000004">
      <c r="M18" s="64"/>
      <c r="N18" s="7"/>
      <c r="O18" s="123"/>
      <c r="P18" s="151"/>
      <c r="Q18" s="40"/>
    </row>
    <row r="19" spans="2:17" x14ac:dyDescent="0.55000000000000004">
      <c r="B19" s="59" t="s">
        <v>85</v>
      </c>
      <c r="C19" s="38" t="str">
        <f>IFERROR(IF(B20="","",IF(VLOOKUP(B20,othervolid,1)=B20,"","+")),"+")</f>
        <v/>
      </c>
      <c r="E19" s="148" t="s">
        <v>82</v>
      </c>
      <c r="F19" s="148"/>
      <c r="G19" s="148"/>
      <c r="H19" s="148"/>
      <c r="I19" s="38" t="str">
        <f>IFERROR(IF(E20="","",IF(VLOOKUP(E20,othervolid,1)=E20,"","+")),"+")</f>
        <v/>
      </c>
      <c r="M19" s="64"/>
      <c r="N19" s="7"/>
      <c r="O19" s="7"/>
      <c r="P19" s="151"/>
      <c r="Q19" s="40"/>
    </row>
    <row r="20" spans="2:17" ht="15" customHeight="1" x14ac:dyDescent="0.55000000000000004">
      <c r="B20" s="158"/>
      <c r="C20" s="158"/>
      <c r="E20" s="171"/>
      <c r="F20" s="172"/>
      <c r="G20" s="172"/>
      <c r="H20" s="173"/>
      <c r="M20" s="64"/>
      <c r="N20" s="88"/>
      <c r="O20" s="7"/>
      <c r="P20" s="151"/>
      <c r="Q20" s="40"/>
    </row>
    <row r="21" spans="2:17" x14ac:dyDescent="0.55000000000000004">
      <c r="D21" s="99" t="str">
        <f>IF(AND(B20=E20,B20&lt;&gt;""),"The two entries above conflict with eachother!","")</f>
        <v/>
      </c>
      <c r="M21" s="64"/>
      <c r="N21" s="88"/>
      <c r="O21" s="7"/>
      <c r="P21" s="151"/>
      <c r="Q21" s="40"/>
    </row>
    <row r="22" spans="2:17" ht="15" customHeight="1" x14ac:dyDescent="0.55000000000000004">
      <c r="B22" s="38" t="s">
        <v>101</v>
      </c>
      <c r="E22" s="38" t="str">
        <f>IFERROR(IF(B23="","",IF(VLOOKUP(B23,statements_alpha,1)=B23,"","+")),"+")</f>
        <v/>
      </c>
      <c r="F22" s="39"/>
      <c r="G22" s="58"/>
      <c r="H22" s="58"/>
      <c r="I22" s="58"/>
      <c r="M22" s="64"/>
      <c r="N22" s="7"/>
      <c r="O22" s="7"/>
      <c r="P22" s="151"/>
      <c r="Q22" s="40"/>
    </row>
    <row r="23" spans="2:17" ht="15" customHeight="1" x14ac:dyDescent="0.55000000000000004">
      <c r="B23" s="152"/>
      <c r="C23" s="153"/>
      <c r="D23" s="153"/>
      <c r="E23" s="153"/>
      <c r="F23" s="153"/>
      <c r="G23" s="153"/>
      <c r="H23" s="153"/>
      <c r="I23" s="154"/>
      <c r="M23" s="64"/>
      <c r="N23" s="149" t="s">
        <v>98</v>
      </c>
      <c r="O23" s="134"/>
      <c r="P23" s="150"/>
      <c r="Q23" s="40"/>
    </row>
    <row r="24" spans="2:17" x14ac:dyDescent="0.55000000000000004">
      <c r="B24" s="155"/>
      <c r="C24" s="156"/>
      <c r="D24" s="156"/>
      <c r="E24" s="156"/>
      <c r="F24" s="156"/>
      <c r="G24" s="156"/>
      <c r="H24" s="156"/>
      <c r="I24" s="157"/>
      <c r="M24" s="64"/>
      <c r="N24" s="107"/>
      <c r="O24" s="108"/>
      <c r="P24" s="109"/>
      <c r="Q24" s="40"/>
    </row>
    <row r="25" spans="2:17" x14ac:dyDescent="0.55000000000000004">
      <c r="F25" s="7"/>
      <c r="G25" s="58"/>
      <c r="H25" s="58"/>
      <c r="I25" s="58"/>
      <c r="M25" s="64"/>
      <c r="N25" s="7"/>
      <c r="O25" s="177" t="str">
        <f>IF(B27="","",RIGHT(B27,LEN(B27)-48))</f>
        <v/>
      </c>
      <c r="P25" s="177"/>
      <c r="Q25" s="40"/>
    </row>
    <row r="26" spans="2:17" ht="15" customHeight="1" x14ac:dyDescent="0.55000000000000004">
      <c r="B26" s="111" t="s">
        <v>102</v>
      </c>
      <c r="C26" s="38" t="str">
        <f>IFERROR(IF(B27="","",IF(VLOOKUP(B27,dispositions_alpha,1)=B27,"","+")),"+")</f>
        <v/>
      </c>
      <c r="M26" s="64"/>
      <c r="N26" s="7"/>
      <c r="O26" s="177"/>
      <c r="P26" s="177"/>
      <c r="Q26" s="40"/>
    </row>
    <row r="27" spans="2:17" x14ac:dyDescent="0.55000000000000004">
      <c r="B27" s="168"/>
      <c r="C27" s="169"/>
      <c r="D27" s="169"/>
      <c r="E27" s="169"/>
      <c r="F27" s="169"/>
      <c r="G27" s="169"/>
      <c r="H27" s="169"/>
      <c r="I27" s="170"/>
      <c r="M27" s="64"/>
      <c r="N27" s="7"/>
      <c r="O27" s="7"/>
      <c r="P27" s="7"/>
      <c r="Q27" s="40"/>
    </row>
    <row r="28" spans="2:17" x14ac:dyDescent="0.55000000000000004">
      <c r="M28" s="64"/>
      <c r="N28" s="176" t="s">
        <v>99</v>
      </c>
      <c r="O28" s="176"/>
      <c r="P28" s="176"/>
      <c r="Q28" s="40"/>
    </row>
    <row r="29" spans="2:17" ht="15" customHeight="1" x14ac:dyDescent="0.55000000000000004">
      <c r="B29" s="42" t="s">
        <v>28</v>
      </c>
      <c r="C29" s="102"/>
      <c r="D29" s="102"/>
      <c r="E29" s="102"/>
      <c r="F29" s="102"/>
      <c r="G29" s="102"/>
      <c r="H29" s="102"/>
      <c r="I29" s="102"/>
      <c r="N29" s="79"/>
      <c r="O29" s="79"/>
      <c r="P29" s="79"/>
    </row>
    <row r="30" spans="2:17" x14ac:dyDescent="0.55000000000000004">
      <c r="B30" s="179"/>
      <c r="C30" s="180"/>
      <c r="D30" s="180"/>
      <c r="E30" s="180"/>
      <c r="F30" s="180"/>
      <c r="G30" s="180"/>
      <c r="H30" s="180"/>
      <c r="I30" s="181"/>
      <c r="M30" s="130"/>
      <c r="N30" s="178" t="str">
        <f>IF(AND(MAX(D67:D70)&gt;D76,SUM(K11:K14)=4),"&lt;- If this is a second set of values for the case, and both sets have an unacceptable deviation from the mean, enter the lowest value in the cell to the left (gm/dL).","")</f>
        <v/>
      </c>
      <c r="O30" s="178"/>
      <c r="P30" s="178"/>
    </row>
    <row r="31" spans="2:17" ht="15" customHeight="1" x14ac:dyDescent="0.55000000000000004">
      <c r="B31" s="182"/>
      <c r="C31" s="183"/>
      <c r="D31" s="183"/>
      <c r="E31" s="183"/>
      <c r="F31" s="183"/>
      <c r="G31" s="183"/>
      <c r="H31" s="183"/>
      <c r="I31" s="184"/>
      <c r="N31" s="178"/>
      <c r="O31" s="178"/>
      <c r="P31" s="178"/>
    </row>
    <row r="32" spans="2:17" x14ac:dyDescent="0.55000000000000004">
      <c r="B32" s="182"/>
      <c r="C32" s="183"/>
      <c r="D32" s="183"/>
      <c r="E32" s="183"/>
      <c r="F32" s="183"/>
      <c r="G32" s="183"/>
      <c r="H32" s="183"/>
      <c r="I32" s="184"/>
      <c r="M32" s="5"/>
    </row>
    <row r="33" spans="2:9" x14ac:dyDescent="0.55000000000000004">
      <c r="B33" s="182"/>
      <c r="C33" s="183"/>
      <c r="D33" s="183"/>
      <c r="E33" s="183"/>
      <c r="F33" s="183"/>
      <c r="G33" s="183"/>
      <c r="H33" s="183"/>
      <c r="I33" s="184"/>
    </row>
    <row r="34" spans="2:9" x14ac:dyDescent="0.55000000000000004">
      <c r="B34" s="182"/>
      <c r="C34" s="183"/>
      <c r="D34" s="183"/>
      <c r="E34" s="183"/>
      <c r="F34" s="183"/>
      <c r="G34" s="183"/>
      <c r="H34" s="183"/>
      <c r="I34" s="184"/>
    </row>
    <row r="35" spans="2:9" x14ac:dyDescent="0.55000000000000004">
      <c r="B35" s="182"/>
      <c r="C35" s="183"/>
      <c r="D35" s="183"/>
      <c r="E35" s="183"/>
      <c r="F35" s="183"/>
      <c r="G35" s="183"/>
      <c r="H35" s="183"/>
      <c r="I35" s="184"/>
    </row>
    <row r="36" spans="2:9" x14ac:dyDescent="0.55000000000000004">
      <c r="B36" s="182"/>
      <c r="C36" s="183"/>
      <c r="D36" s="183"/>
      <c r="E36" s="183"/>
      <c r="F36" s="183"/>
      <c r="G36" s="183"/>
      <c r="H36" s="183"/>
      <c r="I36" s="184"/>
    </row>
    <row r="37" spans="2:9" x14ac:dyDescent="0.55000000000000004">
      <c r="B37" s="182"/>
      <c r="C37" s="183"/>
      <c r="D37" s="183"/>
      <c r="E37" s="183"/>
      <c r="F37" s="183"/>
      <c r="G37" s="183"/>
      <c r="H37" s="183"/>
      <c r="I37" s="184"/>
    </row>
    <row r="38" spans="2:9" x14ac:dyDescent="0.55000000000000004">
      <c r="B38" s="185"/>
      <c r="C38" s="186"/>
      <c r="D38" s="186"/>
      <c r="E38" s="186"/>
      <c r="F38" s="186"/>
      <c r="G38" s="186"/>
      <c r="H38" s="186"/>
      <c r="I38" s="187"/>
    </row>
    <row r="40" spans="2:9" x14ac:dyDescent="0.55000000000000004">
      <c r="B40" s="7" t="s">
        <v>103</v>
      </c>
    </row>
    <row r="41" spans="2:9" ht="15" customHeight="1" x14ac:dyDescent="0.55000000000000004">
      <c r="B41" s="159" t="str">
        <f>CONCATENATE(IF(B90="","",B90&amp;CHAR(10)&amp;CHAR(10)),IF(B23="","","- "&amp;B23&amp;CHAR(10)&amp;CHAR(10)))</f>
        <v/>
      </c>
      <c r="C41" s="160"/>
      <c r="D41" s="160"/>
      <c r="E41" s="160"/>
      <c r="F41" s="160"/>
      <c r="G41" s="160"/>
      <c r="H41" s="160"/>
      <c r="I41" s="161"/>
    </row>
    <row r="42" spans="2:9" x14ac:dyDescent="0.55000000000000004">
      <c r="B42" s="162"/>
      <c r="C42" s="163"/>
      <c r="D42" s="163"/>
      <c r="E42" s="163"/>
      <c r="F42" s="163"/>
      <c r="G42" s="163"/>
      <c r="H42" s="163"/>
      <c r="I42" s="164"/>
    </row>
    <row r="43" spans="2:9" x14ac:dyDescent="0.55000000000000004">
      <c r="B43" s="162"/>
      <c r="C43" s="163"/>
      <c r="D43" s="163"/>
      <c r="E43" s="163"/>
      <c r="F43" s="163"/>
      <c r="G43" s="163"/>
      <c r="H43" s="163"/>
      <c r="I43" s="164"/>
    </row>
    <row r="44" spans="2:9" x14ac:dyDescent="0.55000000000000004">
      <c r="B44" s="162"/>
      <c r="C44" s="163"/>
      <c r="D44" s="163"/>
      <c r="E44" s="163"/>
      <c r="F44" s="163"/>
      <c r="G44" s="163"/>
      <c r="H44" s="163"/>
      <c r="I44" s="164"/>
    </row>
    <row r="45" spans="2:9" x14ac:dyDescent="0.55000000000000004">
      <c r="B45" s="162"/>
      <c r="C45" s="163"/>
      <c r="D45" s="163"/>
      <c r="E45" s="163"/>
      <c r="F45" s="163"/>
      <c r="G45" s="163"/>
      <c r="H45" s="163"/>
      <c r="I45" s="164"/>
    </row>
    <row r="46" spans="2:9" x14ac:dyDescent="0.55000000000000004">
      <c r="B46" s="162"/>
      <c r="C46" s="163"/>
      <c r="D46" s="163"/>
      <c r="E46" s="163"/>
      <c r="F46" s="163"/>
      <c r="G46" s="163"/>
      <c r="H46" s="163"/>
      <c r="I46" s="164"/>
    </row>
    <row r="47" spans="2:9" x14ac:dyDescent="0.55000000000000004">
      <c r="B47" s="162"/>
      <c r="C47" s="163"/>
      <c r="D47" s="163"/>
      <c r="E47" s="163"/>
      <c r="F47" s="163"/>
      <c r="G47" s="163"/>
      <c r="H47" s="163"/>
      <c r="I47" s="164"/>
    </row>
    <row r="48" spans="2:9" x14ac:dyDescent="0.55000000000000004">
      <c r="B48" s="162"/>
      <c r="C48" s="163"/>
      <c r="D48" s="163"/>
      <c r="E48" s="163"/>
      <c r="F48" s="163"/>
      <c r="G48" s="163"/>
      <c r="H48" s="163"/>
      <c r="I48" s="164"/>
    </row>
    <row r="49" spans="2:12" x14ac:dyDescent="0.55000000000000004">
      <c r="B49" s="162"/>
      <c r="C49" s="163"/>
      <c r="D49" s="163"/>
      <c r="E49" s="163"/>
      <c r="F49" s="163"/>
      <c r="G49" s="163"/>
      <c r="H49" s="163"/>
      <c r="I49" s="164"/>
    </row>
    <row r="50" spans="2:12" x14ac:dyDescent="0.55000000000000004">
      <c r="B50" s="162"/>
      <c r="C50" s="163"/>
      <c r="D50" s="163"/>
      <c r="E50" s="163"/>
      <c r="F50" s="163"/>
      <c r="G50" s="163"/>
      <c r="H50" s="163"/>
      <c r="I50" s="164"/>
    </row>
    <row r="51" spans="2:12" x14ac:dyDescent="0.55000000000000004">
      <c r="B51" s="162"/>
      <c r="C51" s="163"/>
      <c r="D51" s="163"/>
      <c r="E51" s="163"/>
      <c r="F51" s="163"/>
      <c r="G51" s="163"/>
      <c r="H51" s="163"/>
      <c r="I51" s="164"/>
    </row>
    <row r="52" spans="2:12" x14ac:dyDescent="0.55000000000000004">
      <c r="B52" s="162"/>
      <c r="C52" s="163"/>
      <c r="D52" s="163"/>
      <c r="E52" s="163"/>
      <c r="F52" s="163"/>
      <c r="G52" s="163"/>
      <c r="H52" s="163"/>
      <c r="I52" s="164"/>
    </row>
    <row r="53" spans="2:12" x14ac:dyDescent="0.55000000000000004">
      <c r="B53" s="162"/>
      <c r="C53" s="163"/>
      <c r="D53" s="163"/>
      <c r="E53" s="163"/>
      <c r="F53" s="163"/>
      <c r="G53" s="163"/>
      <c r="H53" s="163"/>
      <c r="I53" s="164"/>
    </row>
    <row r="54" spans="2:12" x14ac:dyDescent="0.55000000000000004">
      <c r="B54" s="162"/>
      <c r="C54" s="163"/>
      <c r="D54" s="163"/>
      <c r="E54" s="163"/>
      <c r="F54" s="163"/>
      <c r="G54" s="163"/>
      <c r="H54" s="163"/>
      <c r="I54" s="164"/>
    </row>
    <row r="55" spans="2:12" x14ac:dyDescent="0.55000000000000004">
      <c r="B55" s="165"/>
      <c r="C55" s="166"/>
      <c r="D55" s="166"/>
      <c r="E55" s="166"/>
      <c r="F55" s="166"/>
      <c r="G55" s="166"/>
      <c r="H55" s="166"/>
      <c r="I55" s="167"/>
    </row>
    <row r="56" spans="2:12" x14ac:dyDescent="0.55000000000000004">
      <c r="B56" s="103"/>
      <c r="C56" s="103"/>
      <c r="D56" s="103"/>
      <c r="E56" s="103"/>
      <c r="F56" s="103"/>
      <c r="G56" s="103"/>
      <c r="H56" s="103"/>
      <c r="I56" s="103"/>
    </row>
    <row r="57" spans="2:12" x14ac:dyDescent="0.55000000000000004">
      <c r="B57" s="104" t="s">
        <v>112</v>
      </c>
      <c r="C57" s="103"/>
      <c r="D57" s="103"/>
      <c r="E57" s="103"/>
      <c r="F57" s="103"/>
      <c r="G57" s="103"/>
      <c r="H57" s="103"/>
      <c r="I57" s="103"/>
    </row>
    <row r="59" spans="2:12" x14ac:dyDescent="0.55000000000000004">
      <c r="B59" s="42" t="str">
        <f>'1'!B59</f>
        <v>Form template approved by Toxicology Technical Leader Wayne Lewallen on 11/14/2019.</v>
      </c>
    </row>
    <row r="60" spans="2:12" x14ac:dyDescent="0.55000000000000004">
      <c r="B60" s="42"/>
    </row>
    <row r="61" spans="2:12" x14ac:dyDescent="0.55000000000000004">
      <c r="B61" s="42"/>
      <c r="L61" s="119"/>
    </row>
    <row r="62" spans="2:12" x14ac:dyDescent="0.55000000000000004">
      <c r="B62" s="42"/>
      <c r="I62" s="8"/>
      <c r="L62" s="119" t="s">
        <v>118</v>
      </c>
    </row>
    <row r="63" spans="2:12" x14ac:dyDescent="0.55000000000000004">
      <c r="I63" s="131"/>
    </row>
    <row r="64" spans="2:12" x14ac:dyDescent="0.55000000000000004">
      <c r="I64" s="7"/>
    </row>
    <row r="65" spans="1:7" hidden="1" x14ac:dyDescent="0.55000000000000004">
      <c r="B65" s="44" t="s">
        <v>29</v>
      </c>
    </row>
    <row r="66" spans="1:7" hidden="1" x14ac:dyDescent="0.55000000000000004">
      <c r="B66" s="21" t="s">
        <v>41</v>
      </c>
      <c r="C66" s="46" t="s">
        <v>3</v>
      </c>
      <c r="D66" s="45"/>
    </row>
    <row r="67" spans="1:7" hidden="1" x14ac:dyDescent="0.55000000000000004">
      <c r="B67" s="47">
        <f>C11</f>
        <v>0</v>
      </c>
      <c r="C67" s="9" t="e">
        <f>ABS(C11-D$72)</f>
        <v>#DIV/0!</v>
      </c>
      <c r="D67" s="16" t="str">
        <f>IFERROR(C67/$D$72,"")</f>
        <v/>
      </c>
    </row>
    <row r="68" spans="1:7" hidden="1" x14ac:dyDescent="0.55000000000000004">
      <c r="B68" s="47">
        <f>C12</f>
        <v>0</v>
      </c>
      <c r="C68" s="10" t="e">
        <f>ABS(C12-D$72)</f>
        <v>#DIV/0!</v>
      </c>
      <c r="D68" s="16" t="str">
        <f t="shared" ref="D68:D70" si="0">IFERROR(C68/$D$72,"")</f>
        <v/>
      </c>
    </row>
    <row r="69" spans="1:7" hidden="1" x14ac:dyDescent="0.55000000000000004">
      <c r="B69" s="47">
        <f>C13</f>
        <v>0</v>
      </c>
      <c r="C69" s="10" t="e">
        <f>ABS(C13-D$72)</f>
        <v>#DIV/0!</v>
      </c>
      <c r="D69" s="16" t="str">
        <f t="shared" si="0"/>
        <v/>
      </c>
    </row>
    <row r="70" spans="1:7" hidden="1" x14ac:dyDescent="0.55000000000000004">
      <c r="B70" s="47">
        <f>C14</f>
        <v>0</v>
      </c>
      <c r="C70" s="10" t="e">
        <f>ABS(C14-D$72)</f>
        <v>#DIV/0!</v>
      </c>
      <c r="D70" s="16" t="str">
        <f t="shared" si="0"/>
        <v/>
      </c>
    </row>
    <row r="71" spans="1:7" hidden="1" x14ac:dyDescent="0.55000000000000004">
      <c r="F71" s="38" t="s">
        <v>77</v>
      </c>
    </row>
    <row r="72" spans="1:7" hidden="1" x14ac:dyDescent="0.55000000000000004">
      <c r="C72" s="38" t="s">
        <v>0</v>
      </c>
      <c r="D72" s="6" t="e">
        <f>AVERAGE(C11:C14)</f>
        <v>#DIV/0!</v>
      </c>
      <c r="E72" s="38" t="s">
        <v>10</v>
      </c>
      <c r="F72" s="37" t="e">
        <f>D72/1.18</f>
        <v>#DIV/0!</v>
      </c>
      <c r="G72" s="38" t="s">
        <v>10</v>
      </c>
    </row>
    <row r="73" spans="1:7" hidden="1" x14ac:dyDescent="0.55000000000000004">
      <c r="C73" s="55" t="s">
        <v>4</v>
      </c>
      <c r="D73" s="3" t="e">
        <f>TEXT(INT(D72*100)/100,"0.00")</f>
        <v>#DIV/0!</v>
      </c>
      <c r="E73" s="38" t="s">
        <v>10</v>
      </c>
      <c r="F73" s="3" t="e">
        <f>TEXT(INT(F72*100)/100,"0.00")</f>
        <v>#DIV/0!</v>
      </c>
      <c r="G73" s="38" t="s">
        <v>10</v>
      </c>
    </row>
    <row r="74" spans="1:7" hidden="1" x14ac:dyDescent="0.55000000000000004">
      <c r="C74" s="8" t="s">
        <v>1</v>
      </c>
      <c r="D74" s="4" t="str">
        <f>IF(MIN(C11:C14)&lt;0.01,"0.00",D73)</f>
        <v>0.00</v>
      </c>
      <c r="E74" s="38" t="s">
        <v>10</v>
      </c>
      <c r="F74" s="4" t="str">
        <f>IF(MIN(C11:C14)&lt;0.01,"0.00",F73)</f>
        <v>0.00</v>
      </c>
      <c r="G74" s="38" t="s">
        <v>10</v>
      </c>
    </row>
    <row r="75" spans="1:7" hidden="1" x14ac:dyDescent="0.55000000000000004"/>
    <row r="76" spans="1:7" hidden="1" x14ac:dyDescent="0.55000000000000004">
      <c r="C76" s="174" t="s">
        <v>2</v>
      </c>
      <c r="D76" s="56">
        <f>VLOOKUP(C9,Ranges!G9:H12,2)</f>
        <v>0.04</v>
      </c>
    </row>
    <row r="77" spans="1:7" hidden="1" x14ac:dyDescent="0.55000000000000004">
      <c r="B77" s="58"/>
      <c r="C77" s="175"/>
      <c r="D77" s="57" t="e">
        <f>D76*D72</f>
        <v>#DIV/0!</v>
      </c>
      <c r="F77" s="1"/>
    </row>
    <row r="78" spans="1:7" hidden="1" x14ac:dyDescent="0.55000000000000004">
      <c r="B78" s="58"/>
      <c r="C78" s="65"/>
      <c r="D78" s="66"/>
      <c r="F78" s="1"/>
    </row>
    <row r="79" spans="1:7" hidden="1" x14ac:dyDescent="0.55000000000000004">
      <c r="B79" s="11" t="s">
        <v>76</v>
      </c>
      <c r="C79" s="11"/>
    </row>
    <row r="80" spans="1:7" hidden="1" x14ac:dyDescent="0.55000000000000004">
      <c r="A80" s="64"/>
      <c r="B80" s="38" t="s">
        <v>78</v>
      </c>
      <c r="C80" s="63" t="str">
        <f>IF(OR(SUM(J11:J14)&gt;0,MAX(D67:D70)&gt;D76,C8="serum"),"",IF(D74="0.00","",CONCATENATE("The measured ",C8," acetone concentration is ",TEXT(TRUNC(D72,3),"0.000")," +/- ",IF(INT(D72*D76*10000)&lt;5,"0.001",TEXT(D72*D76,"0.000"))," grams per 100 milliliters, at a coverage probability of 99.7%.  ",CHAR(10),CHAR(10))))</f>
        <v/>
      </c>
    </row>
    <row r="81" spans="1:9" hidden="1" x14ac:dyDescent="0.55000000000000004">
      <c r="A81" s="64"/>
      <c r="B81" s="38" t="s">
        <v>79</v>
      </c>
      <c r="C81" s="63" t="str">
        <f>CONCATENATE("The ",C8," alcohol concentration is 0.00 grams of alcohol per 100 milliliters, as defined by NCGS 20-4.01 (1b).  ",IF(AND(B20="",E20="",C9&lt;&gt;"acetone"),C86,CHAR(10)&amp;CHAR(10)))</f>
        <v>The blood alcohol concentration is 0.00 grams of alcohol per 100 milliliters, as defined by NCGS 20-4.01 (1b).    (Analysis performed using HS-GC.)</v>
      </c>
    </row>
    <row r="82" spans="1:9" hidden="1" x14ac:dyDescent="0.55000000000000004">
      <c r="A82" s="64"/>
      <c r="B82" s="38" t="s">
        <v>80</v>
      </c>
      <c r="C82" s="63" t="str">
        <f>IFERROR(IF(AND(SUM(J11:J14)=0,MAX(D67:D70)&gt;D76),"",IF(C8="serum",CONCATENATE("The blood ",C9," concentration is ",TEXT(F74,"0.00")," grams of alcohol per 100 milliliters, as defined by NCGS 20-4.01 (1b).  The reported blood alcohol concentration is a calculated value resulting from a converted serum alcohol concentration.  The measured serum ",C9," concentration is ",TEXT(TRUNC(D72,3),"0.000")," +/- ",IF(INT(D72*D76*10000)&lt;5,"0.001",TEXT(D72*D76,"0.000"))," grams of alcohol per 100 milliliters, at a coverage probability of 99.7%.",IF(AND(B20="",E20=""),C86,CHAR(10)&amp;CHAR(10))),"")),"")</f>
        <v/>
      </c>
    </row>
    <row r="83" spans="1:9" hidden="1" x14ac:dyDescent="0.55000000000000004">
      <c r="A83" s="64"/>
      <c r="B83" s="38" t="s">
        <v>81</v>
      </c>
      <c r="C83" s="63" t="str">
        <f>IFERROR(IF(AND(SUM(J11:J14)=0,MAX(D67:D70)&gt;D76,SUM(K11:K14)=4,M30&lt;&gt;""),CONCATENATE("The ",C8," ",C9," concentration is ",TEXT(INT(M30*100)/100,"0.00")," grams of alcohol per 100 milliliters, as defined by NCGS 20-4.01 (1b)."),IF(AND(SUM(J11:J14)=0,MAX(D67:D70)&gt;D76),"",CONCATENATE("The ",C8," ",C9," concentration is ",TEXT(D74,"0.00")," grams of alcohol per 100 milliliters, as defined by NCGS 20-4.01 (1b).","  The measured ",C8," ",C9," concentration is ",TEXT(TRUNC(D72,3),"0.000")," +/- ",IF(INT(D72*D76*10000)&lt;5,"0.001",TEXT(D72*D76,"0.000"))," grams of alcohol per 100 milliliters, at a coverage probability of 99.7%.  ",IF(AND(B20="",E20=""),C86,CHAR(10)&amp;CHAR(10))))),"")</f>
        <v/>
      </c>
    </row>
    <row r="84" spans="1:9" hidden="1" x14ac:dyDescent="0.55000000000000004">
      <c r="A84" s="64"/>
      <c r="B84" s="38" t="s">
        <v>83</v>
      </c>
      <c r="C84" s="63" t="str">
        <f>CONCATENATE("Analysis confirmed the presence of the following substance: ",B20,".  ",CHAR(10),CHAR(10))</f>
        <v xml:space="preserve">Analysis confirmed the presence of the following substance: .  
</v>
      </c>
    </row>
    <row r="85" spans="1:9" hidden="1" x14ac:dyDescent="0.55000000000000004">
      <c r="A85" s="64"/>
      <c r="B85" s="67" t="s">
        <v>84</v>
      </c>
      <c r="C85" s="54" t="str">
        <f>CONCATENATE("Analysis did not confirm the presence of the following: ",E20,".  ",CHAR(10),CHAR(10))</f>
        <v xml:space="preserve">Analysis did not confirm the presence of the following: .  
</v>
      </c>
    </row>
    <row r="86" spans="1:9" hidden="1" x14ac:dyDescent="0.55000000000000004">
      <c r="A86" s="64"/>
      <c r="B86" s="78" t="s">
        <v>90</v>
      </c>
      <c r="C86" s="101" t="s">
        <v>111</v>
      </c>
    </row>
    <row r="87" spans="1:9" hidden="1" x14ac:dyDescent="0.55000000000000004"/>
    <row r="88" spans="1:9" hidden="1" x14ac:dyDescent="0.55000000000000004"/>
    <row r="89" spans="1:9" hidden="1" x14ac:dyDescent="0.55000000000000004">
      <c r="B89" s="38" t="s">
        <v>100</v>
      </c>
      <c r="E89" s="90"/>
    </row>
    <row r="90" spans="1:9" hidden="1" x14ac:dyDescent="0.55000000000000004">
      <c r="B90" s="159" t="str">
        <f>CONCATENATE(IF(AND(C8&lt;&gt;"serum",C9="acetone"),"- "&amp;C80,""),IF(OR(C17="x",AND(C9&lt;&gt;"acetone",SUM(J11:J14)&gt;0)),"- "&amp;C81,""),IF(AND(SUM(K11:K14)&gt;1,C8&lt;&gt;"serum",C9&lt;&gt;"acetone",C17&lt;&gt;"x",SUM(J11:J14)=0),"- "&amp;C83,""),IF(AND(C8="serum",C17&lt;&gt;"x",SUM(J11:J14)=0),"- "&amp;C82,""),IF(B20&lt;&gt;"","- "&amp;C84,""),IF(E20&lt;&gt;"","- "&amp;C85,""),IF(OR(B20&lt;&gt;"",E20&lt;&gt;"",AND(C9="acetone",C8&lt;&gt;"serum")),C86,""))</f>
        <v/>
      </c>
      <c r="C90" s="160"/>
      <c r="D90" s="160"/>
      <c r="E90" s="160"/>
      <c r="F90" s="160"/>
      <c r="G90" s="160"/>
      <c r="H90" s="160"/>
      <c r="I90" s="161"/>
    </row>
    <row r="91" spans="1:9" hidden="1" x14ac:dyDescent="0.55000000000000004">
      <c r="B91" s="162"/>
      <c r="C91" s="163"/>
      <c r="D91" s="163"/>
      <c r="E91" s="163"/>
      <c r="F91" s="163"/>
      <c r="G91" s="163"/>
      <c r="H91" s="163"/>
      <c r="I91" s="164"/>
    </row>
    <row r="92" spans="1:9" hidden="1" x14ac:dyDescent="0.55000000000000004">
      <c r="B92" s="162"/>
      <c r="C92" s="163"/>
      <c r="D92" s="163"/>
      <c r="E92" s="163"/>
      <c r="F92" s="163"/>
      <c r="G92" s="163"/>
      <c r="H92" s="163"/>
      <c r="I92" s="164"/>
    </row>
    <row r="93" spans="1:9" hidden="1" x14ac:dyDescent="0.55000000000000004">
      <c r="B93" s="162"/>
      <c r="C93" s="163"/>
      <c r="D93" s="163"/>
      <c r="E93" s="163"/>
      <c r="F93" s="163"/>
      <c r="G93" s="163"/>
      <c r="H93" s="163"/>
      <c r="I93" s="164"/>
    </row>
    <row r="94" spans="1:9" hidden="1" x14ac:dyDescent="0.55000000000000004">
      <c r="B94" s="162"/>
      <c r="C94" s="163"/>
      <c r="D94" s="163"/>
      <c r="E94" s="163"/>
      <c r="F94" s="163"/>
      <c r="G94" s="163"/>
      <c r="H94" s="163"/>
      <c r="I94" s="164"/>
    </row>
    <row r="95" spans="1:9" hidden="1" x14ac:dyDescent="0.55000000000000004">
      <c r="B95" s="162"/>
      <c r="C95" s="163"/>
      <c r="D95" s="163"/>
      <c r="E95" s="163"/>
      <c r="F95" s="163"/>
      <c r="G95" s="163"/>
      <c r="H95" s="163"/>
      <c r="I95" s="164"/>
    </row>
    <row r="96" spans="1:9" hidden="1" x14ac:dyDescent="0.55000000000000004">
      <c r="B96" s="162"/>
      <c r="C96" s="163"/>
      <c r="D96" s="163"/>
      <c r="E96" s="163"/>
      <c r="F96" s="163"/>
      <c r="G96" s="163"/>
      <c r="H96" s="163"/>
      <c r="I96" s="164"/>
    </row>
    <row r="97" spans="2:9" hidden="1" x14ac:dyDescent="0.55000000000000004">
      <c r="B97" s="162"/>
      <c r="C97" s="163"/>
      <c r="D97" s="163"/>
      <c r="E97" s="163"/>
      <c r="F97" s="163"/>
      <c r="G97" s="163"/>
      <c r="H97" s="163"/>
      <c r="I97" s="164"/>
    </row>
    <row r="98" spans="2:9" hidden="1" x14ac:dyDescent="0.55000000000000004">
      <c r="B98" s="162"/>
      <c r="C98" s="163"/>
      <c r="D98" s="163"/>
      <c r="E98" s="163"/>
      <c r="F98" s="163"/>
      <c r="G98" s="163"/>
      <c r="H98" s="163"/>
      <c r="I98" s="164"/>
    </row>
    <row r="99" spans="2:9" hidden="1" x14ac:dyDescent="0.55000000000000004">
      <c r="B99" s="165"/>
      <c r="C99" s="166"/>
      <c r="D99" s="166"/>
      <c r="E99" s="166"/>
      <c r="F99" s="166"/>
      <c r="G99" s="166"/>
      <c r="H99" s="166"/>
      <c r="I99" s="167"/>
    </row>
    <row r="100" spans="2:9" hidden="1" x14ac:dyDescent="0.55000000000000004"/>
  </sheetData>
  <sheetProtection algorithmName="SHA-512" hashValue="31gBcEoZpFdsEX9S2lJEhHYVd0ThKoUZXyoWE2Q5DxP7W+CwHMGeLacJBUaERKpWCpkIBg/RlQSR8QzksYuZYA==" saltValue="G+aKG01b7QoSK1KP86/Mow==" spinCount="100000" sheet="1" objects="1" scenarios="1"/>
  <mergeCells count="29">
    <mergeCell ref="B1:F1"/>
    <mergeCell ref="E4:F4"/>
    <mergeCell ref="E5:F5"/>
    <mergeCell ref="N7:P7"/>
    <mergeCell ref="F8:F16"/>
    <mergeCell ref="G8:I8"/>
    <mergeCell ref="N8:P8"/>
    <mergeCell ref="G9:I9"/>
    <mergeCell ref="G10:I10"/>
    <mergeCell ref="G11:I11"/>
    <mergeCell ref="B27:I27"/>
    <mergeCell ref="P11:P22"/>
    <mergeCell ref="G12:I12"/>
    <mergeCell ref="G13:I13"/>
    <mergeCell ref="G14:I14"/>
    <mergeCell ref="G15:I15"/>
    <mergeCell ref="G16:I16"/>
    <mergeCell ref="E19:H19"/>
    <mergeCell ref="B20:C20"/>
    <mergeCell ref="E20:H20"/>
    <mergeCell ref="B23:I24"/>
    <mergeCell ref="N23:P23"/>
    <mergeCell ref="O25:P26"/>
    <mergeCell ref="N28:P28"/>
    <mergeCell ref="B30:I38"/>
    <mergeCell ref="B41:I55"/>
    <mergeCell ref="C76:C77"/>
    <mergeCell ref="B90:I99"/>
    <mergeCell ref="N30:P31"/>
  </mergeCells>
  <conditionalFormatting sqref="C67:C70">
    <cfRule type="expression" dxfId="79" priority="8">
      <formula>ABS(C11-$D$72)&gt;$D$77</formula>
    </cfRule>
  </conditionalFormatting>
  <conditionalFormatting sqref="B26">
    <cfRule type="expression" dxfId="78" priority="9">
      <formula>B27=""</formula>
    </cfRule>
  </conditionalFormatting>
  <conditionalFormatting sqref="B4">
    <cfRule type="expression" dxfId="77" priority="7">
      <formula>$B$5=""</formula>
    </cfRule>
  </conditionalFormatting>
  <conditionalFormatting sqref="C4">
    <cfRule type="expression" dxfId="76" priority="6">
      <formula>$C$5=""</formula>
    </cfRule>
  </conditionalFormatting>
  <conditionalFormatting sqref="E4:F4">
    <cfRule type="expression" dxfId="75" priority="5">
      <formula>$E$5=""</formula>
    </cfRule>
  </conditionalFormatting>
  <conditionalFormatting sqref="H4">
    <cfRule type="expression" dxfId="74" priority="4">
      <formula>$H$5=""</formula>
    </cfRule>
  </conditionalFormatting>
  <conditionalFormatting sqref="C8">
    <cfRule type="expression" dxfId="73" priority="3">
      <formula>$C$8&lt;&gt;"blood"</formula>
    </cfRule>
  </conditionalFormatting>
  <conditionalFormatting sqref="C9">
    <cfRule type="expression" dxfId="72" priority="2">
      <formula>$C$9&lt;&gt;"ethanol"</formula>
    </cfRule>
  </conditionalFormatting>
  <conditionalFormatting sqref="M30">
    <cfRule type="expression" dxfId="71" priority="1">
      <formula>N30&lt;&gt;""</formula>
    </cfRule>
  </conditionalFormatting>
  <conditionalFormatting sqref="G9:G12">
    <cfRule type="expression" dxfId="70" priority="205">
      <formula>AND(SUM(J$11:J$14)=0,D67&gt;$D$76)</formula>
    </cfRule>
  </conditionalFormatting>
  <dataValidations count="8">
    <dataValidation type="list" allowBlank="1" showInputMessage="1" showErrorMessage="1" sqref="C17" xr:uid="{00000000-0002-0000-3A00-000000000000}">
      <formula1>applies</formula1>
    </dataValidation>
    <dataValidation type="list" errorStyle="warning" allowBlank="1" showInputMessage="1" showErrorMessage="1" errorTitle="custom entry" error="You have entered a selection not in the drop-down list.  " sqref="B20:C20" xr:uid="{00000000-0002-0000-3A00-000001000000}">
      <formula1>othervolid</formula1>
    </dataValidation>
    <dataValidation type="list" errorStyle="warning" allowBlank="1" showInputMessage="1" showErrorMessage="1" errorTitle="Custom Entry" error="You have entered a name not in the drop-down list." sqref="H5" xr:uid="{00000000-0002-0000-3A00-000002000000}">
      <formula1>analyst_list</formula1>
    </dataValidation>
    <dataValidation type="list" allowBlank="1" showInputMessage="1" showErrorMessage="1" sqref="C8" xr:uid="{00000000-0002-0000-3A00-000003000000}">
      <formula1>matrix_list</formula1>
    </dataValidation>
    <dataValidation type="list" errorStyle="warning" allowBlank="1" showErrorMessage="1" errorTitle="Custom entry" error="You have customized this field." sqref="B23:I24" xr:uid="{00000000-0002-0000-3A00-000004000000}">
      <formula1>statements</formula1>
    </dataValidation>
    <dataValidation type="list" errorStyle="warning" allowBlank="1" showInputMessage="1" showErrorMessage="1" errorTitle="Custom Entry" error="You have entered a selection not in the drop-down list.  " sqref="E20" xr:uid="{00000000-0002-0000-3A00-000005000000}">
      <formula1>othervolid</formula1>
    </dataValidation>
    <dataValidation type="textLength" errorStyle="warning" operator="equal" allowBlank="1" showInputMessage="1" showErrorMessage="1" errorTitle="Case Number Length Error?" error="The length of the case number should be 10 characters." sqref="B5" xr:uid="{00000000-0002-0000-3A00-000006000000}">
      <formula1>10</formula1>
    </dataValidation>
    <dataValidation type="list" errorStyle="warning" allowBlank="1" showErrorMessage="1" errorTitle="Custom entry" error="You have customized this field." sqref="B27:I27" xr:uid="{00000000-0002-0000-3A00-000007000000}">
      <formula1>dispositions</formula1>
    </dataValidation>
  </dataValidations>
  <pageMargins left="0.7" right="0.7" top="0.75" bottom="0.75" header="0.3" footer="0.3"/>
  <pageSetup scale="68" orientation="portrait" horizontalDpi="300" verticalDpi="300" r:id="rId1"/>
  <ignoredErrors>
    <ignoredError sqref="H5 E5 B5:C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0418" r:id="rId4" name="Button 2">
              <controlPr defaultSize="0" print="0" autoFill="0" autoPict="0" macro="[0]!ThisWorkbook.GeneratePDF">
                <anchor moveWithCells="1">
                  <from>
                    <xdr:col>8</xdr:col>
                    <xdr:colOff>1123950</xdr:colOff>
                    <xdr:row>3</xdr:row>
                    <xdr:rowOff>11430</xdr:rowOff>
                  </from>
                  <to>
                    <xdr:col>11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3A00-000008000000}">
          <x14:formula1>
            <xm:f>Ranges!$G$9:$G$12</xm:f>
          </x14:formula1>
          <xm:sqref>C9</xm:sqref>
        </x14:dataValidation>
        <x14:dataValidation type="date" errorStyle="information" operator="lessThan" allowBlank="1" showErrorMessage="1" errorTitle="Uncertainty Update Due" error="The uncertainty values used in this form are due to be updated.  Please ensure you are using the most recent form." xr:uid="{00000000-0002-0000-3A00-000009000000}">
          <x14:formula1>
            <xm:f>Ranges!G14+Ranges!G16</xm:f>
          </x14:formula1>
          <xm:sqref>E5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fitToPage="1"/>
  </sheetPr>
  <dimension ref="A1:Q100"/>
  <sheetViews>
    <sheetView showGridLines="0" zoomScaleNormal="100" workbookViewId="0">
      <selection activeCell="C11" sqref="C11"/>
    </sheetView>
  </sheetViews>
  <sheetFormatPr defaultColWidth="9.15625" defaultRowHeight="14.4" x14ac:dyDescent="0.55000000000000004"/>
  <cols>
    <col min="1" max="1" width="1.83984375" style="38" customWidth="1"/>
    <col min="2" max="2" width="20.83984375" style="38" customWidth="1"/>
    <col min="3" max="3" width="12" style="38" bestFit="1" customWidth="1"/>
    <col min="4" max="4" width="11" style="38" customWidth="1"/>
    <col min="5" max="5" width="9.578125" style="38" customWidth="1"/>
    <col min="6" max="6" width="7.15625" style="38" customWidth="1"/>
    <col min="7" max="7" width="7.68359375" style="38" customWidth="1"/>
    <col min="8" max="8" width="25.68359375" style="38" customWidth="1"/>
    <col min="9" max="9" width="38.578125" style="38" customWidth="1"/>
    <col min="10" max="10" width="15.83984375" style="38" hidden="1" customWidth="1"/>
    <col min="11" max="11" width="22.41796875" style="38" hidden="1" customWidth="1"/>
    <col min="12" max="12" width="5" style="38" customWidth="1"/>
    <col min="13" max="13" width="7.41796875" style="38" customWidth="1"/>
    <col min="14" max="14" width="2.26171875" style="38" customWidth="1"/>
    <col min="15" max="15" width="2" style="38" customWidth="1"/>
    <col min="16" max="16" width="88.15625" style="38" customWidth="1"/>
    <col min="17" max="16384" width="9.15625" style="38"/>
  </cols>
  <sheetData>
    <row r="1" spans="2:17" ht="15" customHeight="1" x14ac:dyDescent="0.55000000000000004">
      <c r="B1" s="132" t="str">
        <f>'1'!B1</f>
        <v>Body Fluid Alcohol Concentration and Volatiles Reporting Form</v>
      </c>
      <c r="C1" s="133"/>
      <c r="D1" s="133"/>
      <c r="E1" s="133"/>
      <c r="F1" s="133"/>
      <c r="G1" s="79"/>
      <c r="H1" s="79"/>
      <c r="I1" s="93" t="str">
        <f>'1'!I1</f>
        <v>Version 2</v>
      </c>
      <c r="J1" s="44" t="s">
        <v>40</v>
      </c>
      <c r="K1" s="44" t="s">
        <v>40</v>
      </c>
      <c r="L1" s="44"/>
    </row>
    <row r="2" spans="2:17" ht="15" customHeight="1" x14ac:dyDescent="0.55000000000000004">
      <c r="B2" s="80" t="str">
        <f>'1'!B2</f>
        <v>NCSCL - Toxicology Section</v>
      </c>
      <c r="C2" s="11"/>
      <c r="D2" s="11"/>
      <c r="E2" s="11"/>
      <c r="F2" s="11"/>
      <c r="G2" s="11"/>
      <c r="H2" s="11"/>
      <c r="I2" s="94" t="str">
        <f>'1'!I2</f>
        <v>Effective Date: 11/14/2019</v>
      </c>
      <c r="J2" s="44"/>
      <c r="K2" s="44"/>
      <c r="L2" s="44"/>
      <c r="N2" s="100"/>
    </row>
    <row r="3" spans="2:17" ht="15" customHeight="1" x14ac:dyDescent="0.55000000000000004">
      <c r="D3" s="41"/>
      <c r="O3" s="95" t="s">
        <v>88</v>
      </c>
    </row>
    <row r="4" spans="2:17" ht="15" customHeight="1" x14ac:dyDescent="0.55000000000000004">
      <c r="B4" s="124" t="s">
        <v>37</v>
      </c>
      <c r="C4" s="124" t="s">
        <v>38</v>
      </c>
      <c r="E4" s="138" t="s">
        <v>94</v>
      </c>
      <c r="F4" s="138"/>
      <c r="H4" s="118" t="s">
        <v>44</v>
      </c>
      <c r="J4" s="92"/>
      <c r="O4" s="95"/>
      <c r="P4" s="110" t="s">
        <v>113</v>
      </c>
    </row>
    <row r="5" spans="2:17" ht="15" customHeight="1" x14ac:dyDescent="0.55000000000000004">
      <c r="B5" s="120" t="str">
        <f>IF('Sample list'!B10="","",'Sample list'!B10)</f>
        <v/>
      </c>
      <c r="C5" s="120" t="str">
        <f>IF('Sample list'!C10="","",'Sample list'!C10)</f>
        <v/>
      </c>
      <c r="E5" s="136" t="str">
        <f>IF('1'!E5="","",'1'!E5)</f>
        <v/>
      </c>
      <c r="F5" s="137"/>
      <c r="H5" s="83" t="str">
        <f>IF('1'!H5="","",'1'!H5)</f>
        <v/>
      </c>
      <c r="O5" s="38" t="s">
        <v>88</v>
      </c>
      <c r="P5" s="37" t="str">
        <f>B41</f>
        <v/>
      </c>
    </row>
    <row r="6" spans="2:17" ht="15" customHeight="1" x14ac:dyDescent="0.55000000000000004"/>
    <row r="7" spans="2:17" ht="15" customHeight="1" thickBot="1" x14ac:dyDescent="0.6">
      <c r="N7" s="135" t="s">
        <v>96</v>
      </c>
      <c r="O7" s="135"/>
      <c r="P7" s="135"/>
    </row>
    <row r="8" spans="2:17" ht="15" customHeight="1" x14ac:dyDescent="0.55000000000000004">
      <c r="B8" s="71" t="s">
        <v>92</v>
      </c>
      <c r="C8" s="81" t="s">
        <v>71</v>
      </c>
      <c r="F8" s="141" t="s">
        <v>86</v>
      </c>
      <c r="G8" s="139" t="str">
        <f>CONCATENATE("The measured ",C9," values are:")</f>
        <v>The measured ethanol values are:</v>
      </c>
      <c r="H8" s="140"/>
      <c r="I8" s="140"/>
      <c r="M8" s="64"/>
      <c r="N8" s="134" t="s">
        <v>97</v>
      </c>
      <c r="O8" s="134"/>
      <c r="P8" s="134"/>
      <c r="Q8" s="40"/>
    </row>
    <row r="9" spans="2:17" ht="15" customHeight="1" x14ac:dyDescent="0.55000000000000004">
      <c r="B9" s="72" t="s">
        <v>93</v>
      </c>
      <c r="C9" s="82" t="s">
        <v>5</v>
      </c>
      <c r="F9" s="141"/>
      <c r="G9" s="142" t="str">
        <f>IF(C11="","",IF(C11=0,"0.0000  g/dl",CONCATENATE(TEXT(C11,"0.0000"),"  g/dl",IF(AND(SUM(J$11:J$14)=0,D67&gt;$D$76),CONCATENATE("  (&gt;",$D$76*100,"% deviation from the average)"),""),IF(C11*10000-INT(C11*10000)&gt;0.0001,"    (THIS VALUE CONTAINS MORE DECIMAL PLACES THAN DISPLAYED)",""))))</f>
        <v/>
      </c>
      <c r="H9" s="143"/>
      <c r="I9" s="143"/>
      <c r="M9" s="64"/>
      <c r="N9" s="105"/>
      <c r="O9" s="89"/>
      <c r="P9" s="106"/>
      <c r="Q9" s="40"/>
    </row>
    <row r="10" spans="2:17" ht="15" customHeight="1" x14ac:dyDescent="0.55000000000000004">
      <c r="B10" s="72"/>
      <c r="C10" s="73"/>
      <c r="D10" s="69"/>
      <c r="F10" s="141"/>
      <c r="G10" s="142" t="str">
        <f>IF(C12="","",IF(C12=0,"0.0000  g/dl",CONCATENATE(TEXT(C12,"0.0000"),"  g/dl",IF(AND(SUM(J$11:J$14)=0,D68&gt;$D$76),CONCATENATE("  (&gt;",$D$76*100,"% deviation from the average)"),""),IF(C12*10000-INT(C12*10000)&gt;0.0001,"    (THIS VALUE CONTAINS MORE DECIMAL PLACES THAN DISPLAYED)",""))))</f>
        <v/>
      </c>
      <c r="H10" s="143"/>
      <c r="I10" s="143"/>
      <c r="J10" s="38" t="s">
        <v>39</v>
      </c>
      <c r="K10" s="43" t="s">
        <v>75</v>
      </c>
      <c r="L10" s="43"/>
      <c r="M10" s="64"/>
      <c r="N10" s="7"/>
      <c r="O10" s="89" t="str">
        <f>"Item "&amp;C5&amp;":"</f>
        <v>Item :</v>
      </c>
      <c r="P10" s="89"/>
      <c r="Q10" s="40"/>
    </row>
    <row r="11" spans="2:17" ht="15" customHeight="1" x14ac:dyDescent="0.55000000000000004">
      <c r="B11" s="74" t="s">
        <v>74</v>
      </c>
      <c r="C11" s="84"/>
      <c r="D11" s="2" t="str">
        <f>IF(LEN(C11)&gt;6,"re-enter",IF(C11&gt;0.5,"HI cal",""))</f>
        <v/>
      </c>
      <c r="F11" s="141"/>
      <c r="G11" s="142" t="str">
        <f>IF(C13="","",IF(C13=0,"0.0000  g/dl",CONCATENATE(TEXT(C13,"0.0000"),"  g/dl",IF(AND(SUM(J$11:J$14)=0,D69&gt;$D$76),CONCATENATE("  (&gt;",$D$76*100,"% deviation from the average)"),""),IF(C13*10000-INT(C13*10000)&gt;0.0001,"    (THIS VALUE CONTAINS MORE DECIMAL PLACES THAN DISPLAYED)",""))))</f>
        <v/>
      </c>
      <c r="H11" s="143"/>
      <c r="I11" s="143"/>
      <c r="J11" s="54">
        <f>IF(C11="",0,IF(C11&lt;0.01,1,0))</f>
        <v>0</v>
      </c>
      <c r="K11" s="43">
        <f>IF(C11&lt;&gt;"",1,0)</f>
        <v>0</v>
      </c>
      <c r="L11" s="43"/>
      <c r="M11" s="64"/>
      <c r="N11" s="88"/>
      <c r="O11" s="91"/>
      <c r="P11" s="151" t="str">
        <f>CONCATENATE(IF(B90="","",B90&amp;CHAR(10)&amp;CHAR(10)),IF(B23="","","- "&amp;B23))</f>
        <v/>
      </c>
      <c r="Q11" s="40"/>
    </row>
    <row r="12" spans="2:17" ht="15" customHeight="1" x14ac:dyDescent="0.55000000000000004">
      <c r="B12" s="72"/>
      <c r="C12" s="84"/>
      <c r="D12" s="2" t="str">
        <f>IF(LEN(C12)&gt;6,"re-enter",IF(C12&gt;0.5,"HI cal",""))</f>
        <v/>
      </c>
      <c r="F12" s="141"/>
      <c r="G12" s="142" t="str">
        <f>IF(C14="","",IF(C14=0,"0.0000  g/dl",CONCATENATE(TEXT(C14,"0.0000"),"  g/dl",IF(AND(SUM(J$11:J$14)=0,D70&gt;$D$76),CONCATENATE("  (&gt;",$D$76*100,"% deviation from the average)"),""),IF(C14*10000-INT(C14*10000)&gt;0.0001,"    (THIS VALUE CONTAINS MORE DECIMAL PLACES THAN DISPLAYED)",""))))</f>
        <v/>
      </c>
      <c r="H12" s="143"/>
      <c r="I12" s="143"/>
      <c r="J12" s="54">
        <f>IF(C12="",0,IF(C12&lt;0.01,1,0))</f>
        <v>0</v>
      </c>
      <c r="K12" s="43">
        <f>IF(C12&lt;&gt;"",1,0)</f>
        <v>0</v>
      </c>
      <c r="L12" s="43"/>
      <c r="M12" s="64"/>
      <c r="N12" s="88"/>
      <c r="O12" s="88"/>
      <c r="P12" s="151"/>
      <c r="Q12" s="40"/>
    </row>
    <row r="13" spans="2:17" ht="15" customHeight="1" x14ac:dyDescent="0.55000000000000004">
      <c r="B13" s="72"/>
      <c r="C13" s="84"/>
      <c r="D13" s="2" t="str">
        <f>IF(LEN(C13)&gt;6,"re-enter",IF(C13&gt;0.5,"HI cal",""))</f>
        <v/>
      </c>
      <c r="F13" s="141"/>
      <c r="G13" s="139" t="str">
        <f>IF(MIN(C11:C14)&lt;0.01,"",CONCATENATE("The average of the four values is  ",TEXT(D72,"0.000000")," g/dl."))</f>
        <v/>
      </c>
      <c r="H13" s="140"/>
      <c r="I13" s="140"/>
      <c r="J13" s="54">
        <f>IF(C13="",0,IF(C13&lt;0.01,1,0))</f>
        <v>0</v>
      </c>
      <c r="K13" s="43">
        <f>IF(C13&lt;&gt;"",1,0)</f>
        <v>0</v>
      </c>
      <c r="L13" s="43"/>
      <c r="M13" s="64"/>
      <c r="N13" s="88"/>
      <c r="O13" s="88"/>
      <c r="P13" s="151"/>
      <c r="Q13" s="40"/>
    </row>
    <row r="14" spans="2:17" ht="15" customHeight="1" thickBot="1" x14ac:dyDescent="0.6">
      <c r="B14" s="75"/>
      <c r="C14" s="85"/>
      <c r="D14" s="2" t="str">
        <f>IF(LEN(C14)&gt;6,"re-enter",IF(C14&gt;0.5,"HI cal",""))</f>
        <v/>
      </c>
      <c r="F14" s="141"/>
      <c r="G14" s="144" t="str">
        <f>IF(MIN(C11:C14)&lt;0.01,"",CONCATENATE("The ",D76*100,"% uncertainty is +/- ", TEXT(D77,"0.0000000"), " g/dl, at a 99.73 % level of confidence (k=3)."))</f>
        <v/>
      </c>
      <c r="H14" s="145"/>
      <c r="I14" s="145"/>
      <c r="J14" s="54">
        <f>IF(C14="",0,IF(C14&lt;0.01,1,0))</f>
        <v>0</v>
      </c>
      <c r="K14" s="43">
        <f>IF(C14&lt;&gt;"",1,0)</f>
        <v>0</v>
      </c>
      <c r="L14" s="43"/>
      <c r="M14" s="64"/>
      <c r="N14" s="88"/>
      <c r="O14" s="88"/>
      <c r="P14" s="151"/>
      <c r="Q14" s="40"/>
    </row>
    <row r="15" spans="2:17" x14ac:dyDescent="0.55000000000000004">
      <c r="B15" s="117"/>
      <c r="F15" s="141"/>
      <c r="G15" s="146" t="str">
        <f>IF(OR(MIN(C11:C14)&lt;0.01,SUM(K11:K14)&lt;&gt;4),"",IF(AND(MAX(D67:D70)&gt;D76,M30=""),"",IF(AND(MAX(D67:D70)&gt;D76,M30&lt;&gt;""),"The lowest value was used for reporting.",CONCATENATE("The ",IF(C8="serum","serum converted, ",""),"truncated average for reporting is ",IF(C8="serum",TEXT(F74,"0.00"),TEXT(D74,"0.00")),"  g/dl."))))</f>
        <v/>
      </c>
      <c r="H15" s="147"/>
      <c r="I15" s="147"/>
      <c r="J15" s="54"/>
      <c r="M15" s="64"/>
      <c r="N15" s="88"/>
      <c r="O15" s="91"/>
      <c r="P15" s="151"/>
      <c r="Q15" s="40"/>
    </row>
    <row r="16" spans="2:17" x14ac:dyDescent="0.55000000000000004">
      <c r="B16" s="117"/>
      <c r="C16" s="70" t="str">
        <f>IF(AND(C9&lt;&gt;"acetone",C17="x",SUM(K11:K14)&gt;0,SUM(J11:J14)=0),"'No alcohol' selected below conflicts with entered results!","")</f>
        <v/>
      </c>
      <c r="F16" s="141"/>
      <c r="G16" s="144" t="str">
        <f>IF(C8="serum",CONCATENATE("The serum to whole blood conversion calculation is:  ",TEXT(D72,"0.000000")," g/dl / 1.18 = ",TEXT(F72,"0.000000")," g/dl."),"")</f>
        <v/>
      </c>
      <c r="H16" s="145"/>
      <c r="I16" s="145"/>
      <c r="J16" s="54"/>
      <c r="M16" s="64"/>
      <c r="N16" s="88"/>
      <c r="O16" s="7"/>
      <c r="P16" s="151"/>
      <c r="Q16" s="40"/>
    </row>
    <row r="17" spans="2:17" x14ac:dyDescent="0.55000000000000004">
      <c r="B17" s="68" t="s">
        <v>42</v>
      </c>
      <c r="C17" s="86"/>
      <c r="D17" s="60" t="s">
        <v>43</v>
      </c>
      <c r="F17" s="98"/>
      <c r="M17" s="64"/>
      <c r="N17" s="7"/>
      <c r="O17" s="7"/>
      <c r="P17" s="151"/>
      <c r="Q17" s="40"/>
    </row>
    <row r="18" spans="2:17" x14ac:dyDescent="0.55000000000000004">
      <c r="M18" s="64"/>
      <c r="N18" s="7"/>
      <c r="O18" s="123"/>
      <c r="P18" s="151"/>
      <c r="Q18" s="40"/>
    </row>
    <row r="19" spans="2:17" x14ac:dyDescent="0.55000000000000004">
      <c r="B19" s="59" t="s">
        <v>85</v>
      </c>
      <c r="C19" s="38" t="str">
        <f>IFERROR(IF(B20="","",IF(VLOOKUP(B20,othervolid,1)=B20,"","+")),"+")</f>
        <v/>
      </c>
      <c r="E19" s="148" t="s">
        <v>82</v>
      </c>
      <c r="F19" s="148"/>
      <c r="G19" s="148"/>
      <c r="H19" s="148"/>
      <c r="I19" s="38" t="str">
        <f>IFERROR(IF(E20="","",IF(VLOOKUP(E20,othervolid,1)=E20,"","+")),"+")</f>
        <v/>
      </c>
      <c r="M19" s="64"/>
      <c r="N19" s="7"/>
      <c r="O19" s="7"/>
      <c r="P19" s="151"/>
      <c r="Q19" s="40"/>
    </row>
    <row r="20" spans="2:17" ht="15" customHeight="1" x14ac:dyDescent="0.55000000000000004">
      <c r="B20" s="158"/>
      <c r="C20" s="158"/>
      <c r="E20" s="171"/>
      <c r="F20" s="172"/>
      <c r="G20" s="172"/>
      <c r="H20" s="173"/>
      <c r="M20" s="64"/>
      <c r="N20" s="88"/>
      <c r="O20" s="7"/>
      <c r="P20" s="151"/>
      <c r="Q20" s="40"/>
    </row>
    <row r="21" spans="2:17" x14ac:dyDescent="0.55000000000000004">
      <c r="D21" s="99" t="str">
        <f>IF(AND(B20=E20,B20&lt;&gt;""),"The two entries above conflict with eachother!","")</f>
        <v/>
      </c>
      <c r="M21" s="64"/>
      <c r="N21" s="88"/>
      <c r="O21" s="7"/>
      <c r="P21" s="151"/>
      <c r="Q21" s="40"/>
    </row>
    <row r="22" spans="2:17" ht="15" customHeight="1" x14ac:dyDescent="0.55000000000000004">
      <c r="B22" s="38" t="s">
        <v>101</v>
      </c>
      <c r="E22" s="38" t="str">
        <f>IFERROR(IF(B23="","",IF(VLOOKUP(B23,statements_alpha,1)=B23,"","+")),"+")</f>
        <v/>
      </c>
      <c r="F22" s="39"/>
      <c r="G22" s="58"/>
      <c r="H22" s="58"/>
      <c r="I22" s="58"/>
      <c r="M22" s="64"/>
      <c r="N22" s="7"/>
      <c r="O22" s="7"/>
      <c r="P22" s="151"/>
      <c r="Q22" s="40"/>
    </row>
    <row r="23" spans="2:17" ht="15" customHeight="1" x14ac:dyDescent="0.55000000000000004">
      <c r="B23" s="152"/>
      <c r="C23" s="153"/>
      <c r="D23" s="153"/>
      <c r="E23" s="153"/>
      <c r="F23" s="153"/>
      <c r="G23" s="153"/>
      <c r="H23" s="153"/>
      <c r="I23" s="154"/>
      <c r="M23" s="64"/>
      <c r="N23" s="149" t="s">
        <v>98</v>
      </c>
      <c r="O23" s="134"/>
      <c r="P23" s="150"/>
      <c r="Q23" s="40"/>
    </row>
    <row r="24" spans="2:17" x14ac:dyDescent="0.55000000000000004">
      <c r="B24" s="155"/>
      <c r="C24" s="156"/>
      <c r="D24" s="156"/>
      <c r="E24" s="156"/>
      <c r="F24" s="156"/>
      <c r="G24" s="156"/>
      <c r="H24" s="156"/>
      <c r="I24" s="157"/>
      <c r="M24" s="64"/>
      <c r="N24" s="107"/>
      <c r="O24" s="108"/>
      <c r="P24" s="109"/>
      <c r="Q24" s="40"/>
    </row>
    <row r="25" spans="2:17" x14ac:dyDescent="0.55000000000000004">
      <c r="F25" s="7"/>
      <c r="G25" s="58"/>
      <c r="H25" s="58"/>
      <c r="I25" s="58"/>
      <c r="M25" s="64"/>
      <c r="N25" s="7"/>
      <c r="O25" s="177" t="str">
        <f>IF(B27="","",RIGHT(B27,LEN(B27)-48))</f>
        <v/>
      </c>
      <c r="P25" s="177"/>
      <c r="Q25" s="40"/>
    </row>
    <row r="26" spans="2:17" ht="15" customHeight="1" x14ac:dyDescent="0.55000000000000004">
      <c r="B26" s="111" t="s">
        <v>102</v>
      </c>
      <c r="C26" s="38" t="str">
        <f>IFERROR(IF(B27="","",IF(VLOOKUP(B27,dispositions_alpha,1)=B27,"","+")),"+")</f>
        <v/>
      </c>
      <c r="M26" s="64"/>
      <c r="N26" s="7"/>
      <c r="O26" s="177"/>
      <c r="P26" s="177"/>
      <c r="Q26" s="40"/>
    </row>
    <row r="27" spans="2:17" x14ac:dyDescent="0.55000000000000004">
      <c r="B27" s="168"/>
      <c r="C27" s="169"/>
      <c r="D27" s="169"/>
      <c r="E27" s="169"/>
      <c r="F27" s="169"/>
      <c r="G27" s="169"/>
      <c r="H27" s="169"/>
      <c r="I27" s="170"/>
      <c r="M27" s="64"/>
      <c r="N27" s="7"/>
      <c r="O27" s="7"/>
      <c r="P27" s="7"/>
      <c r="Q27" s="40"/>
    </row>
    <row r="28" spans="2:17" x14ac:dyDescent="0.55000000000000004">
      <c r="M28" s="64"/>
      <c r="N28" s="176" t="s">
        <v>99</v>
      </c>
      <c r="O28" s="176"/>
      <c r="P28" s="176"/>
      <c r="Q28" s="40"/>
    </row>
    <row r="29" spans="2:17" ht="15" customHeight="1" x14ac:dyDescent="0.55000000000000004">
      <c r="B29" s="42" t="s">
        <v>28</v>
      </c>
      <c r="C29" s="102"/>
      <c r="D29" s="102"/>
      <c r="E29" s="102"/>
      <c r="F29" s="102"/>
      <c r="G29" s="102"/>
      <c r="H29" s="102"/>
      <c r="I29" s="102"/>
      <c r="N29" s="79"/>
      <c r="O29" s="79"/>
      <c r="P29" s="79"/>
    </row>
    <row r="30" spans="2:17" x14ac:dyDescent="0.55000000000000004">
      <c r="B30" s="179"/>
      <c r="C30" s="180"/>
      <c r="D30" s="180"/>
      <c r="E30" s="180"/>
      <c r="F30" s="180"/>
      <c r="G30" s="180"/>
      <c r="H30" s="180"/>
      <c r="I30" s="181"/>
      <c r="M30" s="130"/>
      <c r="N30" s="178" t="str">
        <f>IF(AND(MAX(D67:D70)&gt;D76,SUM(K11:K14)=4),"&lt;- If this is a second set of values for the case, and both sets have an unacceptable deviation from the mean, enter the lowest value in the cell to the left (gm/dL).","")</f>
        <v/>
      </c>
      <c r="O30" s="178"/>
      <c r="P30" s="178"/>
    </row>
    <row r="31" spans="2:17" ht="15" customHeight="1" x14ac:dyDescent="0.55000000000000004">
      <c r="B31" s="182"/>
      <c r="C31" s="183"/>
      <c r="D31" s="183"/>
      <c r="E31" s="183"/>
      <c r="F31" s="183"/>
      <c r="G31" s="183"/>
      <c r="H31" s="183"/>
      <c r="I31" s="184"/>
      <c r="N31" s="178"/>
      <c r="O31" s="178"/>
      <c r="P31" s="178"/>
    </row>
    <row r="32" spans="2:17" x14ac:dyDescent="0.55000000000000004">
      <c r="B32" s="182"/>
      <c r="C32" s="183"/>
      <c r="D32" s="183"/>
      <c r="E32" s="183"/>
      <c r="F32" s="183"/>
      <c r="G32" s="183"/>
      <c r="H32" s="183"/>
      <c r="I32" s="184"/>
      <c r="M32" s="5"/>
    </row>
    <row r="33" spans="2:9" x14ac:dyDescent="0.55000000000000004">
      <c r="B33" s="182"/>
      <c r="C33" s="183"/>
      <c r="D33" s="183"/>
      <c r="E33" s="183"/>
      <c r="F33" s="183"/>
      <c r="G33" s="183"/>
      <c r="H33" s="183"/>
      <c r="I33" s="184"/>
    </row>
    <row r="34" spans="2:9" x14ac:dyDescent="0.55000000000000004">
      <c r="B34" s="182"/>
      <c r="C34" s="183"/>
      <c r="D34" s="183"/>
      <c r="E34" s="183"/>
      <c r="F34" s="183"/>
      <c r="G34" s="183"/>
      <c r="H34" s="183"/>
      <c r="I34" s="184"/>
    </row>
    <row r="35" spans="2:9" x14ac:dyDescent="0.55000000000000004">
      <c r="B35" s="182"/>
      <c r="C35" s="183"/>
      <c r="D35" s="183"/>
      <c r="E35" s="183"/>
      <c r="F35" s="183"/>
      <c r="G35" s="183"/>
      <c r="H35" s="183"/>
      <c r="I35" s="184"/>
    </row>
    <row r="36" spans="2:9" x14ac:dyDescent="0.55000000000000004">
      <c r="B36" s="182"/>
      <c r="C36" s="183"/>
      <c r="D36" s="183"/>
      <c r="E36" s="183"/>
      <c r="F36" s="183"/>
      <c r="G36" s="183"/>
      <c r="H36" s="183"/>
      <c r="I36" s="184"/>
    </row>
    <row r="37" spans="2:9" x14ac:dyDescent="0.55000000000000004">
      <c r="B37" s="182"/>
      <c r="C37" s="183"/>
      <c r="D37" s="183"/>
      <c r="E37" s="183"/>
      <c r="F37" s="183"/>
      <c r="G37" s="183"/>
      <c r="H37" s="183"/>
      <c r="I37" s="184"/>
    </row>
    <row r="38" spans="2:9" x14ac:dyDescent="0.55000000000000004">
      <c r="B38" s="185"/>
      <c r="C38" s="186"/>
      <c r="D38" s="186"/>
      <c r="E38" s="186"/>
      <c r="F38" s="186"/>
      <c r="G38" s="186"/>
      <c r="H38" s="186"/>
      <c r="I38" s="187"/>
    </row>
    <row r="40" spans="2:9" x14ac:dyDescent="0.55000000000000004">
      <c r="B40" s="7" t="s">
        <v>103</v>
      </c>
    </row>
    <row r="41" spans="2:9" ht="15" customHeight="1" x14ac:dyDescent="0.55000000000000004">
      <c r="B41" s="159" t="str">
        <f>CONCATENATE(IF(B90="","",B90&amp;CHAR(10)&amp;CHAR(10)),IF(B23="","","- "&amp;B23&amp;CHAR(10)&amp;CHAR(10)))</f>
        <v/>
      </c>
      <c r="C41" s="160"/>
      <c r="D41" s="160"/>
      <c r="E41" s="160"/>
      <c r="F41" s="160"/>
      <c r="G41" s="160"/>
      <c r="H41" s="160"/>
      <c r="I41" s="161"/>
    </row>
    <row r="42" spans="2:9" x14ac:dyDescent="0.55000000000000004">
      <c r="B42" s="162"/>
      <c r="C42" s="163"/>
      <c r="D42" s="163"/>
      <c r="E42" s="163"/>
      <c r="F42" s="163"/>
      <c r="G42" s="163"/>
      <c r="H42" s="163"/>
      <c r="I42" s="164"/>
    </row>
    <row r="43" spans="2:9" x14ac:dyDescent="0.55000000000000004">
      <c r="B43" s="162"/>
      <c r="C43" s="163"/>
      <c r="D43" s="163"/>
      <c r="E43" s="163"/>
      <c r="F43" s="163"/>
      <c r="G43" s="163"/>
      <c r="H43" s="163"/>
      <c r="I43" s="164"/>
    </row>
    <row r="44" spans="2:9" x14ac:dyDescent="0.55000000000000004">
      <c r="B44" s="162"/>
      <c r="C44" s="163"/>
      <c r="D44" s="163"/>
      <c r="E44" s="163"/>
      <c r="F44" s="163"/>
      <c r="G44" s="163"/>
      <c r="H44" s="163"/>
      <c r="I44" s="164"/>
    </row>
    <row r="45" spans="2:9" x14ac:dyDescent="0.55000000000000004">
      <c r="B45" s="162"/>
      <c r="C45" s="163"/>
      <c r="D45" s="163"/>
      <c r="E45" s="163"/>
      <c r="F45" s="163"/>
      <c r="G45" s="163"/>
      <c r="H45" s="163"/>
      <c r="I45" s="164"/>
    </row>
    <row r="46" spans="2:9" x14ac:dyDescent="0.55000000000000004">
      <c r="B46" s="162"/>
      <c r="C46" s="163"/>
      <c r="D46" s="163"/>
      <c r="E46" s="163"/>
      <c r="F46" s="163"/>
      <c r="G46" s="163"/>
      <c r="H46" s="163"/>
      <c r="I46" s="164"/>
    </row>
    <row r="47" spans="2:9" x14ac:dyDescent="0.55000000000000004">
      <c r="B47" s="162"/>
      <c r="C47" s="163"/>
      <c r="D47" s="163"/>
      <c r="E47" s="163"/>
      <c r="F47" s="163"/>
      <c r="G47" s="163"/>
      <c r="H47" s="163"/>
      <c r="I47" s="164"/>
    </row>
    <row r="48" spans="2:9" x14ac:dyDescent="0.55000000000000004">
      <c r="B48" s="162"/>
      <c r="C48" s="163"/>
      <c r="D48" s="163"/>
      <c r="E48" s="163"/>
      <c r="F48" s="163"/>
      <c r="G48" s="163"/>
      <c r="H48" s="163"/>
      <c r="I48" s="164"/>
    </row>
    <row r="49" spans="2:12" x14ac:dyDescent="0.55000000000000004">
      <c r="B49" s="162"/>
      <c r="C49" s="163"/>
      <c r="D49" s="163"/>
      <c r="E49" s="163"/>
      <c r="F49" s="163"/>
      <c r="G49" s="163"/>
      <c r="H49" s="163"/>
      <c r="I49" s="164"/>
    </row>
    <row r="50" spans="2:12" x14ac:dyDescent="0.55000000000000004">
      <c r="B50" s="162"/>
      <c r="C50" s="163"/>
      <c r="D50" s="163"/>
      <c r="E50" s="163"/>
      <c r="F50" s="163"/>
      <c r="G50" s="163"/>
      <c r="H50" s="163"/>
      <c r="I50" s="164"/>
    </row>
    <row r="51" spans="2:12" x14ac:dyDescent="0.55000000000000004">
      <c r="B51" s="162"/>
      <c r="C51" s="163"/>
      <c r="D51" s="163"/>
      <c r="E51" s="163"/>
      <c r="F51" s="163"/>
      <c r="G51" s="163"/>
      <c r="H51" s="163"/>
      <c r="I51" s="164"/>
    </row>
    <row r="52" spans="2:12" x14ac:dyDescent="0.55000000000000004">
      <c r="B52" s="162"/>
      <c r="C52" s="163"/>
      <c r="D52" s="163"/>
      <c r="E52" s="163"/>
      <c r="F52" s="163"/>
      <c r="G52" s="163"/>
      <c r="H52" s="163"/>
      <c r="I52" s="164"/>
    </row>
    <row r="53" spans="2:12" x14ac:dyDescent="0.55000000000000004">
      <c r="B53" s="162"/>
      <c r="C53" s="163"/>
      <c r="D53" s="163"/>
      <c r="E53" s="163"/>
      <c r="F53" s="163"/>
      <c r="G53" s="163"/>
      <c r="H53" s="163"/>
      <c r="I53" s="164"/>
    </row>
    <row r="54" spans="2:12" x14ac:dyDescent="0.55000000000000004">
      <c r="B54" s="162"/>
      <c r="C54" s="163"/>
      <c r="D54" s="163"/>
      <c r="E54" s="163"/>
      <c r="F54" s="163"/>
      <c r="G54" s="163"/>
      <c r="H54" s="163"/>
      <c r="I54" s="164"/>
    </row>
    <row r="55" spans="2:12" x14ac:dyDescent="0.55000000000000004">
      <c r="B55" s="165"/>
      <c r="C55" s="166"/>
      <c r="D55" s="166"/>
      <c r="E55" s="166"/>
      <c r="F55" s="166"/>
      <c r="G55" s="166"/>
      <c r="H55" s="166"/>
      <c r="I55" s="167"/>
    </row>
    <row r="56" spans="2:12" x14ac:dyDescent="0.55000000000000004">
      <c r="B56" s="103"/>
      <c r="C56" s="103"/>
      <c r="D56" s="103"/>
      <c r="E56" s="103"/>
      <c r="F56" s="103"/>
      <c r="G56" s="103"/>
      <c r="H56" s="103"/>
      <c r="I56" s="103"/>
    </row>
    <row r="57" spans="2:12" x14ac:dyDescent="0.55000000000000004">
      <c r="B57" s="104" t="s">
        <v>112</v>
      </c>
      <c r="C57" s="103"/>
      <c r="D57" s="103"/>
      <c r="E57" s="103"/>
      <c r="F57" s="103"/>
      <c r="G57" s="103"/>
      <c r="H57" s="103"/>
      <c r="I57" s="103"/>
    </row>
    <row r="59" spans="2:12" x14ac:dyDescent="0.55000000000000004">
      <c r="B59" s="42" t="str">
        <f>'1'!B59</f>
        <v>Form template approved by Toxicology Technical Leader Wayne Lewallen on 11/14/2019.</v>
      </c>
    </row>
    <row r="60" spans="2:12" x14ac:dyDescent="0.55000000000000004">
      <c r="B60" s="42"/>
    </row>
    <row r="61" spans="2:12" x14ac:dyDescent="0.55000000000000004">
      <c r="B61" s="42"/>
      <c r="L61" s="119"/>
    </row>
    <row r="62" spans="2:12" x14ac:dyDescent="0.55000000000000004">
      <c r="B62" s="42"/>
      <c r="I62" s="8"/>
      <c r="L62" s="119" t="s">
        <v>118</v>
      </c>
    </row>
    <row r="63" spans="2:12" x14ac:dyDescent="0.55000000000000004">
      <c r="I63" s="131"/>
    </row>
    <row r="64" spans="2:12" x14ac:dyDescent="0.55000000000000004">
      <c r="I64" s="7"/>
    </row>
    <row r="65" spans="1:7" hidden="1" x14ac:dyDescent="0.55000000000000004">
      <c r="B65" s="44" t="s">
        <v>29</v>
      </c>
    </row>
    <row r="66" spans="1:7" hidden="1" x14ac:dyDescent="0.55000000000000004">
      <c r="B66" s="21" t="s">
        <v>41</v>
      </c>
      <c r="C66" s="46" t="s">
        <v>3</v>
      </c>
      <c r="D66" s="45"/>
    </row>
    <row r="67" spans="1:7" hidden="1" x14ac:dyDescent="0.55000000000000004">
      <c r="B67" s="47">
        <f>C11</f>
        <v>0</v>
      </c>
      <c r="C67" s="9" t="e">
        <f>ABS(C11-D$72)</f>
        <v>#DIV/0!</v>
      </c>
      <c r="D67" s="16" t="str">
        <f>IFERROR(C67/$D$72,"")</f>
        <v/>
      </c>
    </row>
    <row r="68" spans="1:7" hidden="1" x14ac:dyDescent="0.55000000000000004">
      <c r="B68" s="47">
        <f>C12</f>
        <v>0</v>
      </c>
      <c r="C68" s="10" t="e">
        <f>ABS(C12-D$72)</f>
        <v>#DIV/0!</v>
      </c>
      <c r="D68" s="16" t="str">
        <f t="shared" ref="D68:D70" si="0">IFERROR(C68/$D$72,"")</f>
        <v/>
      </c>
    </row>
    <row r="69" spans="1:7" hidden="1" x14ac:dyDescent="0.55000000000000004">
      <c r="B69" s="47">
        <f>C13</f>
        <v>0</v>
      </c>
      <c r="C69" s="10" t="e">
        <f>ABS(C13-D$72)</f>
        <v>#DIV/0!</v>
      </c>
      <c r="D69" s="16" t="str">
        <f t="shared" si="0"/>
        <v/>
      </c>
    </row>
    <row r="70" spans="1:7" hidden="1" x14ac:dyDescent="0.55000000000000004">
      <c r="B70" s="47">
        <f>C14</f>
        <v>0</v>
      </c>
      <c r="C70" s="10" t="e">
        <f>ABS(C14-D$72)</f>
        <v>#DIV/0!</v>
      </c>
      <c r="D70" s="16" t="str">
        <f t="shared" si="0"/>
        <v/>
      </c>
    </row>
    <row r="71" spans="1:7" hidden="1" x14ac:dyDescent="0.55000000000000004">
      <c r="F71" s="38" t="s">
        <v>77</v>
      </c>
    </row>
    <row r="72" spans="1:7" hidden="1" x14ac:dyDescent="0.55000000000000004">
      <c r="C72" s="38" t="s">
        <v>0</v>
      </c>
      <c r="D72" s="6" t="e">
        <f>AVERAGE(C11:C14)</f>
        <v>#DIV/0!</v>
      </c>
      <c r="E72" s="38" t="s">
        <v>10</v>
      </c>
      <c r="F72" s="37" t="e">
        <f>D72/1.18</f>
        <v>#DIV/0!</v>
      </c>
      <c r="G72" s="38" t="s">
        <v>10</v>
      </c>
    </row>
    <row r="73" spans="1:7" hidden="1" x14ac:dyDescent="0.55000000000000004">
      <c r="C73" s="55" t="s">
        <v>4</v>
      </c>
      <c r="D73" s="3" t="e">
        <f>TEXT(INT(D72*100)/100,"0.00")</f>
        <v>#DIV/0!</v>
      </c>
      <c r="E73" s="38" t="s">
        <v>10</v>
      </c>
      <c r="F73" s="3" t="e">
        <f>TEXT(INT(F72*100)/100,"0.00")</f>
        <v>#DIV/0!</v>
      </c>
      <c r="G73" s="38" t="s">
        <v>10</v>
      </c>
    </row>
    <row r="74" spans="1:7" hidden="1" x14ac:dyDescent="0.55000000000000004">
      <c r="C74" s="8" t="s">
        <v>1</v>
      </c>
      <c r="D74" s="4" t="str">
        <f>IF(MIN(C11:C14)&lt;0.01,"0.00",D73)</f>
        <v>0.00</v>
      </c>
      <c r="E74" s="38" t="s">
        <v>10</v>
      </c>
      <c r="F74" s="4" t="str">
        <f>IF(MIN(C11:C14)&lt;0.01,"0.00",F73)</f>
        <v>0.00</v>
      </c>
      <c r="G74" s="38" t="s">
        <v>10</v>
      </c>
    </row>
    <row r="75" spans="1:7" hidden="1" x14ac:dyDescent="0.55000000000000004"/>
    <row r="76" spans="1:7" hidden="1" x14ac:dyDescent="0.55000000000000004">
      <c r="C76" s="174" t="s">
        <v>2</v>
      </c>
      <c r="D76" s="56">
        <f>VLOOKUP(C9,Ranges!G9:H12,2)</f>
        <v>0.04</v>
      </c>
    </row>
    <row r="77" spans="1:7" hidden="1" x14ac:dyDescent="0.55000000000000004">
      <c r="B77" s="58"/>
      <c r="C77" s="175"/>
      <c r="D77" s="57" t="e">
        <f>D76*D72</f>
        <v>#DIV/0!</v>
      </c>
      <c r="F77" s="1"/>
    </row>
    <row r="78" spans="1:7" hidden="1" x14ac:dyDescent="0.55000000000000004">
      <c r="B78" s="58"/>
      <c r="C78" s="65"/>
      <c r="D78" s="66"/>
      <c r="F78" s="1"/>
    </row>
    <row r="79" spans="1:7" hidden="1" x14ac:dyDescent="0.55000000000000004">
      <c r="B79" s="11" t="s">
        <v>76</v>
      </c>
      <c r="C79" s="11"/>
    </row>
    <row r="80" spans="1:7" hidden="1" x14ac:dyDescent="0.55000000000000004">
      <c r="A80" s="64"/>
      <c r="B80" s="38" t="s">
        <v>78</v>
      </c>
      <c r="C80" s="63" t="str">
        <f>IF(OR(SUM(J11:J14)&gt;0,MAX(D67:D70)&gt;D76,C8="serum"),"",IF(D74="0.00","",CONCATENATE("The measured ",C8," acetone concentration is ",TEXT(TRUNC(D72,3),"0.000")," +/- ",IF(INT(D72*D76*10000)&lt;5,"0.001",TEXT(D72*D76,"0.000"))," grams per 100 milliliters, at a coverage probability of 99.7%.  ",CHAR(10),CHAR(10))))</f>
        <v/>
      </c>
    </row>
    <row r="81" spans="1:9" hidden="1" x14ac:dyDescent="0.55000000000000004">
      <c r="A81" s="64"/>
      <c r="B81" s="38" t="s">
        <v>79</v>
      </c>
      <c r="C81" s="63" t="str">
        <f>CONCATENATE("The ",C8," alcohol concentration is 0.00 grams of alcohol per 100 milliliters, as defined by NCGS 20-4.01 (1b).  ",IF(AND(B20="",E20="",C9&lt;&gt;"acetone"),C86,CHAR(10)&amp;CHAR(10)))</f>
        <v>The blood alcohol concentration is 0.00 grams of alcohol per 100 milliliters, as defined by NCGS 20-4.01 (1b).    (Analysis performed using HS-GC.)</v>
      </c>
    </row>
    <row r="82" spans="1:9" hidden="1" x14ac:dyDescent="0.55000000000000004">
      <c r="A82" s="64"/>
      <c r="B82" s="38" t="s">
        <v>80</v>
      </c>
      <c r="C82" s="63" t="str">
        <f>IFERROR(IF(AND(SUM(J11:J14)=0,MAX(D67:D70)&gt;D76),"",IF(C8="serum",CONCATENATE("The blood ",C9," concentration is ",TEXT(F74,"0.00")," grams of alcohol per 100 milliliters, as defined by NCGS 20-4.01 (1b).  The reported blood alcohol concentration is a calculated value resulting from a converted serum alcohol concentration.  The measured serum ",C9," concentration is ",TEXT(TRUNC(D72,3),"0.000")," +/- ",IF(INT(D72*D76*10000)&lt;5,"0.001",TEXT(D72*D76,"0.000"))," grams of alcohol per 100 milliliters, at a coverage probability of 99.7%.",IF(AND(B20="",E20=""),C86,CHAR(10)&amp;CHAR(10))),"")),"")</f>
        <v/>
      </c>
    </row>
    <row r="83" spans="1:9" hidden="1" x14ac:dyDescent="0.55000000000000004">
      <c r="A83" s="64"/>
      <c r="B83" s="38" t="s">
        <v>81</v>
      </c>
      <c r="C83" s="63" t="str">
        <f>IFERROR(IF(AND(SUM(J11:J14)=0,MAX(D67:D70)&gt;D76,SUM(K11:K14)=4,M30&lt;&gt;""),CONCATENATE("The ",C8," ",C9," concentration is ",TEXT(INT(M30*100)/100,"0.00")," grams of alcohol per 100 milliliters, as defined by NCGS 20-4.01 (1b)."),IF(AND(SUM(J11:J14)=0,MAX(D67:D70)&gt;D76),"",CONCATENATE("The ",C8," ",C9," concentration is ",TEXT(D74,"0.00")," grams of alcohol per 100 milliliters, as defined by NCGS 20-4.01 (1b).","  The measured ",C8," ",C9," concentration is ",TEXT(TRUNC(D72,3),"0.000")," +/- ",IF(INT(D72*D76*10000)&lt;5,"0.001",TEXT(D72*D76,"0.000"))," grams of alcohol per 100 milliliters, at a coverage probability of 99.7%.  ",IF(AND(B20="",E20=""),C86,CHAR(10)&amp;CHAR(10))))),"")</f>
        <v/>
      </c>
    </row>
    <row r="84" spans="1:9" hidden="1" x14ac:dyDescent="0.55000000000000004">
      <c r="A84" s="64"/>
      <c r="B84" s="38" t="s">
        <v>83</v>
      </c>
      <c r="C84" s="63" t="str">
        <f>CONCATENATE("Analysis confirmed the presence of the following substance: ",B20,".  ",CHAR(10),CHAR(10))</f>
        <v xml:space="preserve">Analysis confirmed the presence of the following substance: .  
</v>
      </c>
    </row>
    <row r="85" spans="1:9" hidden="1" x14ac:dyDescent="0.55000000000000004">
      <c r="A85" s="64"/>
      <c r="B85" s="67" t="s">
        <v>84</v>
      </c>
      <c r="C85" s="54" t="str">
        <f>CONCATENATE("Analysis did not confirm the presence of the following: ",E20,".  ",CHAR(10),CHAR(10))</f>
        <v xml:space="preserve">Analysis did not confirm the presence of the following: .  
</v>
      </c>
    </row>
    <row r="86" spans="1:9" hidden="1" x14ac:dyDescent="0.55000000000000004">
      <c r="A86" s="64"/>
      <c r="B86" s="78" t="s">
        <v>90</v>
      </c>
      <c r="C86" s="101" t="s">
        <v>111</v>
      </c>
    </row>
    <row r="87" spans="1:9" hidden="1" x14ac:dyDescent="0.55000000000000004"/>
    <row r="88" spans="1:9" hidden="1" x14ac:dyDescent="0.55000000000000004"/>
    <row r="89" spans="1:9" hidden="1" x14ac:dyDescent="0.55000000000000004">
      <c r="B89" s="38" t="s">
        <v>100</v>
      </c>
      <c r="E89" s="90"/>
    </row>
    <row r="90" spans="1:9" hidden="1" x14ac:dyDescent="0.55000000000000004">
      <c r="B90" s="159" t="str">
        <f>CONCATENATE(IF(AND(C8&lt;&gt;"serum",C9="acetone"),"- "&amp;C80,""),IF(OR(C17="x",AND(C9&lt;&gt;"acetone",SUM(J11:J14)&gt;0)),"- "&amp;C81,""),IF(AND(SUM(K11:K14)&gt;1,C8&lt;&gt;"serum",C9&lt;&gt;"acetone",C17&lt;&gt;"x",SUM(J11:J14)=0),"- "&amp;C83,""),IF(AND(C8="serum",C17&lt;&gt;"x",SUM(J11:J14)=0),"- "&amp;C82,""),IF(B20&lt;&gt;"","- "&amp;C84,""),IF(E20&lt;&gt;"","- "&amp;C85,""),IF(OR(B20&lt;&gt;"",E20&lt;&gt;"",AND(C9="acetone",C8&lt;&gt;"serum")),C86,""))</f>
        <v/>
      </c>
      <c r="C90" s="160"/>
      <c r="D90" s="160"/>
      <c r="E90" s="160"/>
      <c r="F90" s="160"/>
      <c r="G90" s="160"/>
      <c r="H90" s="160"/>
      <c r="I90" s="161"/>
    </row>
    <row r="91" spans="1:9" hidden="1" x14ac:dyDescent="0.55000000000000004">
      <c r="B91" s="162"/>
      <c r="C91" s="163"/>
      <c r="D91" s="163"/>
      <c r="E91" s="163"/>
      <c r="F91" s="163"/>
      <c r="G91" s="163"/>
      <c r="H91" s="163"/>
      <c r="I91" s="164"/>
    </row>
    <row r="92" spans="1:9" hidden="1" x14ac:dyDescent="0.55000000000000004">
      <c r="B92" s="162"/>
      <c r="C92" s="163"/>
      <c r="D92" s="163"/>
      <c r="E92" s="163"/>
      <c r="F92" s="163"/>
      <c r="G92" s="163"/>
      <c r="H92" s="163"/>
      <c r="I92" s="164"/>
    </row>
    <row r="93" spans="1:9" hidden="1" x14ac:dyDescent="0.55000000000000004">
      <c r="B93" s="162"/>
      <c r="C93" s="163"/>
      <c r="D93" s="163"/>
      <c r="E93" s="163"/>
      <c r="F93" s="163"/>
      <c r="G93" s="163"/>
      <c r="H93" s="163"/>
      <c r="I93" s="164"/>
    </row>
    <row r="94" spans="1:9" hidden="1" x14ac:dyDescent="0.55000000000000004">
      <c r="B94" s="162"/>
      <c r="C94" s="163"/>
      <c r="D94" s="163"/>
      <c r="E94" s="163"/>
      <c r="F94" s="163"/>
      <c r="G94" s="163"/>
      <c r="H94" s="163"/>
      <c r="I94" s="164"/>
    </row>
    <row r="95" spans="1:9" hidden="1" x14ac:dyDescent="0.55000000000000004">
      <c r="B95" s="162"/>
      <c r="C95" s="163"/>
      <c r="D95" s="163"/>
      <c r="E95" s="163"/>
      <c r="F95" s="163"/>
      <c r="G95" s="163"/>
      <c r="H95" s="163"/>
      <c r="I95" s="164"/>
    </row>
    <row r="96" spans="1:9" hidden="1" x14ac:dyDescent="0.55000000000000004">
      <c r="B96" s="162"/>
      <c r="C96" s="163"/>
      <c r="D96" s="163"/>
      <c r="E96" s="163"/>
      <c r="F96" s="163"/>
      <c r="G96" s="163"/>
      <c r="H96" s="163"/>
      <c r="I96" s="164"/>
    </row>
    <row r="97" spans="2:9" hidden="1" x14ac:dyDescent="0.55000000000000004">
      <c r="B97" s="162"/>
      <c r="C97" s="163"/>
      <c r="D97" s="163"/>
      <c r="E97" s="163"/>
      <c r="F97" s="163"/>
      <c r="G97" s="163"/>
      <c r="H97" s="163"/>
      <c r="I97" s="164"/>
    </row>
    <row r="98" spans="2:9" hidden="1" x14ac:dyDescent="0.55000000000000004">
      <c r="B98" s="162"/>
      <c r="C98" s="163"/>
      <c r="D98" s="163"/>
      <c r="E98" s="163"/>
      <c r="F98" s="163"/>
      <c r="G98" s="163"/>
      <c r="H98" s="163"/>
      <c r="I98" s="164"/>
    </row>
    <row r="99" spans="2:9" hidden="1" x14ac:dyDescent="0.55000000000000004">
      <c r="B99" s="165"/>
      <c r="C99" s="166"/>
      <c r="D99" s="166"/>
      <c r="E99" s="166"/>
      <c r="F99" s="166"/>
      <c r="G99" s="166"/>
      <c r="H99" s="166"/>
      <c r="I99" s="167"/>
    </row>
    <row r="100" spans="2:9" hidden="1" x14ac:dyDescent="0.55000000000000004"/>
  </sheetData>
  <sheetProtection algorithmName="SHA-512" hashValue="RnSoTobjhcbdcKPT0robQMU/ezdKzGH7gpuL9tcn5UpPRaTF/ZDN1+MUEifX03xb8EbGdGteUyOUPosB1Zaiyw==" saltValue="iwIRIjSZST2cnV8PXtnHAA==" spinCount="100000" sheet="1" objects="1" scenarios="1"/>
  <mergeCells count="29">
    <mergeCell ref="B1:F1"/>
    <mergeCell ref="E4:F4"/>
    <mergeCell ref="E5:F5"/>
    <mergeCell ref="N7:P7"/>
    <mergeCell ref="F8:F16"/>
    <mergeCell ref="G8:I8"/>
    <mergeCell ref="N8:P8"/>
    <mergeCell ref="G9:I9"/>
    <mergeCell ref="G10:I10"/>
    <mergeCell ref="G11:I11"/>
    <mergeCell ref="B27:I27"/>
    <mergeCell ref="P11:P22"/>
    <mergeCell ref="G12:I12"/>
    <mergeCell ref="G13:I13"/>
    <mergeCell ref="G14:I14"/>
    <mergeCell ref="G15:I15"/>
    <mergeCell ref="G16:I16"/>
    <mergeCell ref="E19:H19"/>
    <mergeCell ref="B20:C20"/>
    <mergeCell ref="E20:H20"/>
    <mergeCell ref="B23:I24"/>
    <mergeCell ref="N23:P23"/>
    <mergeCell ref="O25:P26"/>
    <mergeCell ref="N28:P28"/>
    <mergeCell ref="B30:I38"/>
    <mergeCell ref="B41:I55"/>
    <mergeCell ref="C76:C77"/>
    <mergeCell ref="B90:I99"/>
    <mergeCell ref="N30:P31"/>
  </mergeCells>
  <conditionalFormatting sqref="C67:C70">
    <cfRule type="expression" dxfId="609" priority="8">
      <formula>ABS(C11-$D$72)&gt;$D$77</formula>
    </cfRule>
  </conditionalFormatting>
  <conditionalFormatting sqref="B26">
    <cfRule type="expression" dxfId="608" priority="9">
      <formula>B27=""</formula>
    </cfRule>
  </conditionalFormatting>
  <conditionalFormatting sqref="B4">
    <cfRule type="expression" dxfId="607" priority="7">
      <formula>$B$5=""</formula>
    </cfRule>
  </conditionalFormatting>
  <conditionalFormatting sqref="C4">
    <cfRule type="expression" dxfId="606" priority="6">
      <formula>$C$5=""</formula>
    </cfRule>
  </conditionalFormatting>
  <conditionalFormatting sqref="E4:F4">
    <cfRule type="expression" dxfId="605" priority="5">
      <formula>$E$5=""</formula>
    </cfRule>
  </conditionalFormatting>
  <conditionalFormatting sqref="H4">
    <cfRule type="expression" dxfId="604" priority="4">
      <formula>$H$5=""</formula>
    </cfRule>
  </conditionalFormatting>
  <conditionalFormatting sqref="C8">
    <cfRule type="expression" dxfId="603" priority="3">
      <formula>$C$8&lt;&gt;"blood"</formula>
    </cfRule>
  </conditionalFormatting>
  <conditionalFormatting sqref="C9">
    <cfRule type="expression" dxfId="602" priority="2">
      <formula>$C$9&lt;&gt;"ethanol"</formula>
    </cfRule>
  </conditionalFormatting>
  <conditionalFormatting sqref="M30">
    <cfRule type="expression" dxfId="601" priority="1">
      <formula>N30&lt;&gt;""</formula>
    </cfRule>
  </conditionalFormatting>
  <conditionalFormatting sqref="G9:G12">
    <cfRule type="expression" dxfId="600" priority="46">
      <formula>AND(SUM(J$11:J$14)=0,D67&gt;$D$76)</formula>
    </cfRule>
  </conditionalFormatting>
  <dataValidations count="8">
    <dataValidation type="list" errorStyle="warning" allowBlank="1" showErrorMessage="1" errorTitle="Custom entry" error="You have customized this field." sqref="B27:I27" xr:uid="{00000000-0002-0000-0500-000000000000}">
      <formula1>dispositions</formula1>
    </dataValidation>
    <dataValidation type="textLength" errorStyle="warning" operator="equal" allowBlank="1" showInputMessage="1" showErrorMessage="1" errorTitle="Case Number Length Error?" error="The length of the case number should be 10 characters." sqref="B5" xr:uid="{00000000-0002-0000-0500-000001000000}">
      <formula1>10</formula1>
    </dataValidation>
    <dataValidation type="list" errorStyle="warning" allowBlank="1" showInputMessage="1" showErrorMessage="1" errorTitle="Custom Entry" error="You have entered a selection not in the drop-down list.  " sqref="E20" xr:uid="{00000000-0002-0000-0500-000002000000}">
      <formula1>othervolid</formula1>
    </dataValidation>
    <dataValidation type="list" errorStyle="warning" allowBlank="1" showErrorMessage="1" errorTitle="Custom entry" error="You have customized this field." sqref="B23:I24" xr:uid="{00000000-0002-0000-0500-000003000000}">
      <formula1>statements</formula1>
    </dataValidation>
    <dataValidation type="list" allowBlank="1" showInputMessage="1" showErrorMessage="1" sqref="C8" xr:uid="{00000000-0002-0000-0500-000004000000}">
      <formula1>matrix_list</formula1>
    </dataValidation>
    <dataValidation type="list" errorStyle="warning" allowBlank="1" showInputMessage="1" showErrorMessage="1" errorTitle="Custom Entry" error="You have entered a name not in the drop-down list." sqref="H5" xr:uid="{00000000-0002-0000-0500-000005000000}">
      <formula1>analyst_list</formula1>
    </dataValidation>
    <dataValidation type="list" errorStyle="warning" allowBlank="1" showInputMessage="1" showErrorMessage="1" errorTitle="custom entry" error="You have entered a selection not in the drop-down list.  " sqref="B20:C20" xr:uid="{00000000-0002-0000-0500-000006000000}">
      <formula1>othervolid</formula1>
    </dataValidation>
    <dataValidation type="list" allowBlank="1" showInputMessage="1" showErrorMessage="1" sqref="C17" xr:uid="{00000000-0002-0000-0500-000007000000}">
      <formula1>applies</formula1>
    </dataValidation>
  </dataValidations>
  <pageMargins left="0.7" right="0.7" top="0.75" bottom="0.75" header="0.3" footer="0.3"/>
  <pageSetup scale="68" orientation="portrait" horizontalDpi="300" verticalDpi="300" r:id="rId1"/>
  <ignoredErrors>
    <ignoredError sqref="E5 H5 B5:C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9" r:id="rId4" name="Button 5">
              <controlPr defaultSize="0" print="0" autoFill="0" autoPict="0" macro="[0]!ThisWorkbook.GeneratePDF">
                <anchor moveWithCells="1">
                  <from>
                    <xdr:col>8</xdr:col>
                    <xdr:colOff>1123950</xdr:colOff>
                    <xdr:row>3</xdr:row>
                    <xdr:rowOff>11430</xdr:rowOff>
                  </from>
                  <to>
                    <xdr:col>11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8000000}">
          <x14:formula1>
            <xm:f>Ranges!$G$9:$G$12</xm:f>
          </x14:formula1>
          <xm:sqref>C9</xm:sqref>
        </x14:dataValidation>
        <x14:dataValidation type="date" errorStyle="information" operator="lessThan" allowBlank="1" showErrorMessage="1" errorTitle="Uncertainty Update Due" error="The uncertainty values used in this form are due to be updated.  Please ensure you are using the most recent form." xr:uid="{00000000-0002-0000-0500-000009000000}">
          <x14:formula1>
            <xm:f>Ranges!G14+Ranges!G16</xm:f>
          </x14:formula1>
          <xm:sqref>E5</xm:sqref>
        </x14:dataValidation>
      </x14:dataValidations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61">
    <pageSetUpPr fitToPage="1"/>
  </sheetPr>
  <dimension ref="A1:Q100"/>
  <sheetViews>
    <sheetView showGridLines="0" zoomScaleNormal="100" workbookViewId="0">
      <selection activeCell="C11" sqref="C11"/>
    </sheetView>
  </sheetViews>
  <sheetFormatPr defaultColWidth="9.15625" defaultRowHeight="14.4" x14ac:dyDescent="0.55000000000000004"/>
  <cols>
    <col min="1" max="1" width="1.83984375" style="38" customWidth="1"/>
    <col min="2" max="2" width="20.83984375" style="38" customWidth="1"/>
    <col min="3" max="3" width="12" style="38" bestFit="1" customWidth="1"/>
    <col min="4" max="4" width="11" style="38" customWidth="1"/>
    <col min="5" max="5" width="9.578125" style="38" customWidth="1"/>
    <col min="6" max="6" width="7.15625" style="38" customWidth="1"/>
    <col min="7" max="7" width="7.68359375" style="38" customWidth="1"/>
    <col min="8" max="8" width="25.68359375" style="38" customWidth="1"/>
    <col min="9" max="9" width="38.578125" style="38" customWidth="1"/>
    <col min="10" max="10" width="15.83984375" style="38" hidden="1" customWidth="1"/>
    <col min="11" max="11" width="22.41796875" style="38" hidden="1" customWidth="1"/>
    <col min="12" max="12" width="5" style="38" customWidth="1"/>
    <col min="13" max="13" width="7.41796875" style="38" customWidth="1"/>
    <col min="14" max="14" width="2.26171875" style="38" customWidth="1"/>
    <col min="15" max="15" width="2" style="38" customWidth="1"/>
    <col min="16" max="16" width="88.15625" style="38" customWidth="1"/>
    <col min="17" max="16384" width="9.15625" style="38"/>
  </cols>
  <sheetData>
    <row r="1" spans="2:17" ht="15" customHeight="1" x14ac:dyDescent="0.55000000000000004">
      <c r="B1" s="132" t="str">
        <f>'1'!B1</f>
        <v>Body Fluid Alcohol Concentration and Volatiles Reporting Form</v>
      </c>
      <c r="C1" s="133"/>
      <c r="D1" s="133"/>
      <c r="E1" s="133"/>
      <c r="F1" s="133"/>
      <c r="G1" s="79"/>
      <c r="H1" s="79"/>
      <c r="I1" s="93" t="str">
        <f>'1'!I1</f>
        <v>Version 2</v>
      </c>
      <c r="J1" s="44" t="s">
        <v>40</v>
      </c>
      <c r="K1" s="44" t="s">
        <v>40</v>
      </c>
      <c r="L1" s="44"/>
    </row>
    <row r="2" spans="2:17" ht="15" customHeight="1" x14ac:dyDescent="0.55000000000000004">
      <c r="B2" s="80" t="str">
        <f>'1'!B2</f>
        <v>NCSCL - Toxicology Section</v>
      </c>
      <c r="C2" s="11"/>
      <c r="D2" s="11"/>
      <c r="E2" s="11"/>
      <c r="F2" s="11"/>
      <c r="G2" s="11"/>
      <c r="H2" s="11"/>
      <c r="I2" s="94" t="str">
        <f>'1'!I2</f>
        <v>Effective Date: 11/14/2019</v>
      </c>
      <c r="J2" s="44"/>
      <c r="K2" s="44"/>
      <c r="L2" s="44"/>
      <c r="N2" s="100"/>
    </row>
    <row r="3" spans="2:17" ht="15" customHeight="1" x14ac:dyDescent="0.55000000000000004">
      <c r="D3" s="41"/>
      <c r="O3" s="95" t="s">
        <v>88</v>
      </c>
    </row>
    <row r="4" spans="2:17" ht="15" customHeight="1" x14ac:dyDescent="0.55000000000000004">
      <c r="B4" s="124" t="s">
        <v>37</v>
      </c>
      <c r="C4" s="124" t="s">
        <v>38</v>
      </c>
      <c r="E4" s="138" t="s">
        <v>94</v>
      </c>
      <c r="F4" s="138"/>
      <c r="H4" s="118" t="s">
        <v>44</v>
      </c>
      <c r="J4" s="92"/>
      <c r="O4" s="95"/>
      <c r="P4" s="110" t="s">
        <v>113</v>
      </c>
    </row>
    <row r="5" spans="2:17" ht="15" customHeight="1" x14ac:dyDescent="0.55000000000000004">
      <c r="B5" s="120" t="str">
        <f>IF('Sample list'!B64="","",'Sample list'!B64)</f>
        <v/>
      </c>
      <c r="C5" s="120" t="str">
        <f>IF('Sample list'!C64="","",'Sample list'!C64)</f>
        <v/>
      </c>
      <c r="E5" s="136" t="str">
        <f>IF('1'!E5="","",'1'!E5)</f>
        <v/>
      </c>
      <c r="F5" s="137"/>
      <c r="H5" s="83" t="str">
        <f>IF('1'!H5="","",'1'!H5)</f>
        <v/>
      </c>
      <c r="O5" s="38" t="s">
        <v>88</v>
      </c>
      <c r="P5" s="37" t="str">
        <f>B41</f>
        <v/>
      </c>
    </row>
    <row r="6" spans="2:17" ht="15" customHeight="1" x14ac:dyDescent="0.55000000000000004"/>
    <row r="7" spans="2:17" ht="15" customHeight="1" thickBot="1" x14ac:dyDescent="0.6">
      <c r="N7" s="135" t="s">
        <v>96</v>
      </c>
      <c r="O7" s="135"/>
      <c r="P7" s="135"/>
    </row>
    <row r="8" spans="2:17" ht="15" customHeight="1" x14ac:dyDescent="0.55000000000000004">
      <c r="B8" s="71" t="s">
        <v>92</v>
      </c>
      <c r="C8" s="81" t="s">
        <v>71</v>
      </c>
      <c r="F8" s="141" t="s">
        <v>86</v>
      </c>
      <c r="G8" s="139" t="str">
        <f>CONCATENATE("The measured ",C9," values are:")</f>
        <v>The measured ethanol values are:</v>
      </c>
      <c r="H8" s="140"/>
      <c r="I8" s="140"/>
      <c r="M8" s="64"/>
      <c r="N8" s="134" t="s">
        <v>97</v>
      </c>
      <c r="O8" s="134"/>
      <c r="P8" s="134"/>
      <c r="Q8" s="40"/>
    </row>
    <row r="9" spans="2:17" ht="15" customHeight="1" x14ac:dyDescent="0.55000000000000004">
      <c r="B9" s="72" t="s">
        <v>93</v>
      </c>
      <c r="C9" s="82" t="s">
        <v>5</v>
      </c>
      <c r="F9" s="141"/>
      <c r="G9" s="142" t="str">
        <f>IF(C11="","",IF(C11=0,"0.0000  g/dl",CONCATENATE(TEXT(C11,"0.0000"),"  g/dl",IF(AND(SUM(J$11:J$14)=0,D67&gt;$D$76),CONCATENATE("  (&gt;",$D$76*100,"% deviation from the average)"),""),IF(C11*10000-INT(C11*10000)&gt;0.0001,"    (THIS VALUE CONTAINS MORE DECIMAL PLACES THAN DISPLAYED)",""))))</f>
        <v/>
      </c>
      <c r="H9" s="143"/>
      <c r="I9" s="143"/>
      <c r="M9" s="64"/>
      <c r="N9" s="105"/>
      <c r="O9" s="89"/>
      <c r="P9" s="106"/>
      <c r="Q9" s="40"/>
    </row>
    <row r="10" spans="2:17" ht="15" customHeight="1" x14ac:dyDescent="0.55000000000000004">
      <c r="B10" s="72"/>
      <c r="C10" s="73"/>
      <c r="D10" s="69"/>
      <c r="F10" s="141"/>
      <c r="G10" s="142" t="str">
        <f>IF(C12="","",IF(C12=0,"0.0000  g/dl",CONCATENATE(TEXT(C12,"0.0000"),"  g/dl",IF(AND(SUM(J$11:J$14)=0,D68&gt;$D$76),CONCATENATE("  (&gt;",$D$76*100,"% deviation from the average)"),""),IF(C12*10000-INT(C12*10000)&gt;0.0001,"    (THIS VALUE CONTAINS MORE DECIMAL PLACES THAN DISPLAYED)",""))))</f>
        <v/>
      </c>
      <c r="H10" s="143"/>
      <c r="I10" s="143"/>
      <c r="J10" s="38" t="s">
        <v>39</v>
      </c>
      <c r="K10" s="43" t="s">
        <v>75</v>
      </c>
      <c r="L10" s="43"/>
      <c r="M10" s="64"/>
      <c r="N10" s="7"/>
      <c r="O10" s="89" t="str">
        <f>"Item "&amp;C5&amp;":"</f>
        <v>Item :</v>
      </c>
      <c r="P10" s="89"/>
      <c r="Q10" s="40"/>
    </row>
    <row r="11" spans="2:17" ht="15" customHeight="1" x14ac:dyDescent="0.55000000000000004">
      <c r="B11" s="74" t="s">
        <v>74</v>
      </c>
      <c r="C11" s="84"/>
      <c r="D11" s="2" t="str">
        <f>IF(LEN(C11)&gt;6,"re-enter",IF(C11&gt;0.5,"HI cal",""))</f>
        <v/>
      </c>
      <c r="F11" s="141"/>
      <c r="G11" s="142" t="str">
        <f>IF(C13="","",IF(C13=0,"0.0000  g/dl",CONCATENATE(TEXT(C13,"0.0000"),"  g/dl",IF(AND(SUM(J$11:J$14)=0,D69&gt;$D$76),CONCATENATE("  (&gt;",$D$76*100,"% deviation from the average)"),""),IF(C13*10000-INT(C13*10000)&gt;0.0001,"    (THIS VALUE CONTAINS MORE DECIMAL PLACES THAN DISPLAYED)",""))))</f>
        <v/>
      </c>
      <c r="H11" s="143"/>
      <c r="I11" s="143"/>
      <c r="J11" s="54">
        <f>IF(C11="",0,IF(C11&lt;0.01,1,0))</f>
        <v>0</v>
      </c>
      <c r="K11" s="43">
        <f>IF(C11&lt;&gt;"",1,0)</f>
        <v>0</v>
      </c>
      <c r="L11" s="43"/>
      <c r="M11" s="64"/>
      <c r="N11" s="88"/>
      <c r="O11" s="91"/>
      <c r="P11" s="151" t="str">
        <f>CONCATENATE(IF(B90="","",B90&amp;CHAR(10)&amp;CHAR(10)),IF(B23="","","- "&amp;B23))</f>
        <v/>
      </c>
      <c r="Q11" s="40"/>
    </row>
    <row r="12" spans="2:17" ht="15" customHeight="1" x14ac:dyDescent="0.55000000000000004">
      <c r="B12" s="72"/>
      <c r="C12" s="84"/>
      <c r="D12" s="2" t="str">
        <f>IF(LEN(C12)&gt;6,"re-enter",IF(C12&gt;0.5,"HI cal",""))</f>
        <v/>
      </c>
      <c r="F12" s="141"/>
      <c r="G12" s="142" t="str">
        <f>IF(C14="","",IF(C14=0,"0.0000  g/dl",CONCATENATE(TEXT(C14,"0.0000"),"  g/dl",IF(AND(SUM(J$11:J$14)=0,D70&gt;$D$76),CONCATENATE("  (&gt;",$D$76*100,"% deviation from the average)"),""),IF(C14*10000-INT(C14*10000)&gt;0.0001,"    (THIS VALUE CONTAINS MORE DECIMAL PLACES THAN DISPLAYED)",""))))</f>
        <v/>
      </c>
      <c r="H12" s="143"/>
      <c r="I12" s="143"/>
      <c r="J12" s="54">
        <f>IF(C12="",0,IF(C12&lt;0.01,1,0))</f>
        <v>0</v>
      </c>
      <c r="K12" s="43">
        <f>IF(C12&lt;&gt;"",1,0)</f>
        <v>0</v>
      </c>
      <c r="L12" s="43"/>
      <c r="M12" s="64"/>
      <c r="N12" s="88"/>
      <c r="O12" s="88"/>
      <c r="P12" s="151"/>
      <c r="Q12" s="40"/>
    </row>
    <row r="13" spans="2:17" ht="15" customHeight="1" x14ac:dyDescent="0.55000000000000004">
      <c r="B13" s="72"/>
      <c r="C13" s="84"/>
      <c r="D13" s="2" t="str">
        <f>IF(LEN(C13)&gt;6,"re-enter",IF(C13&gt;0.5,"HI cal",""))</f>
        <v/>
      </c>
      <c r="F13" s="141"/>
      <c r="G13" s="139" t="str">
        <f>IF(MIN(C11:C14)&lt;0.01,"",CONCATENATE("The average of the four values is  ",TEXT(D72,"0.000000")," g/dl."))</f>
        <v/>
      </c>
      <c r="H13" s="140"/>
      <c r="I13" s="140"/>
      <c r="J13" s="54">
        <f>IF(C13="",0,IF(C13&lt;0.01,1,0))</f>
        <v>0</v>
      </c>
      <c r="K13" s="43">
        <f>IF(C13&lt;&gt;"",1,0)</f>
        <v>0</v>
      </c>
      <c r="L13" s="43"/>
      <c r="M13" s="64"/>
      <c r="N13" s="88"/>
      <c r="O13" s="88"/>
      <c r="P13" s="151"/>
      <c r="Q13" s="40"/>
    </row>
    <row r="14" spans="2:17" ht="15" customHeight="1" thickBot="1" x14ac:dyDescent="0.6">
      <c r="B14" s="75"/>
      <c r="C14" s="85"/>
      <c r="D14" s="2" t="str">
        <f>IF(LEN(C14)&gt;6,"re-enter",IF(C14&gt;0.5,"HI cal",""))</f>
        <v/>
      </c>
      <c r="F14" s="141"/>
      <c r="G14" s="144" t="str">
        <f>IF(MIN(C11:C14)&lt;0.01,"",CONCATENATE("The ",D76*100,"% uncertainty is +/- ", TEXT(D77,"0.0000000"), " g/dl, at a 99.73 % level of confidence (k=3)."))</f>
        <v/>
      </c>
      <c r="H14" s="145"/>
      <c r="I14" s="145"/>
      <c r="J14" s="54">
        <f>IF(C14="",0,IF(C14&lt;0.01,1,0))</f>
        <v>0</v>
      </c>
      <c r="K14" s="43">
        <f>IF(C14&lt;&gt;"",1,0)</f>
        <v>0</v>
      </c>
      <c r="L14" s="43"/>
      <c r="M14" s="64"/>
      <c r="N14" s="88"/>
      <c r="O14" s="88"/>
      <c r="P14" s="151"/>
      <c r="Q14" s="40"/>
    </row>
    <row r="15" spans="2:17" x14ac:dyDescent="0.55000000000000004">
      <c r="B15" s="117"/>
      <c r="F15" s="141"/>
      <c r="G15" s="146" t="str">
        <f>IF(OR(MIN(C11:C14)&lt;0.01,SUM(K11:K14)&lt;&gt;4),"",IF(AND(MAX(D67:D70)&gt;D76,M30=""),"",IF(AND(MAX(D67:D70)&gt;D76,M30&lt;&gt;""),"The lowest value was used for reporting.",CONCATENATE("The ",IF(C8="serum","serum converted, ",""),"truncated average for reporting is ",IF(C8="serum",TEXT(F74,"0.00"),TEXT(D74,"0.00")),"  g/dl."))))</f>
        <v/>
      </c>
      <c r="H15" s="147"/>
      <c r="I15" s="147"/>
      <c r="J15" s="54"/>
      <c r="M15" s="64"/>
      <c r="N15" s="88"/>
      <c r="O15" s="91"/>
      <c r="P15" s="151"/>
      <c r="Q15" s="40"/>
    </row>
    <row r="16" spans="2:17" x14ac:dyDescent="0.55000000000000004">
      <c r="B16" s="117"/>
      <c r="C16" s="70" t="str">
        <f>IF(AND(C9&lt;&gt;"acetone",C17="x",SUM(K11:K14)&gt;0,SUM(J11:J14)=0),"'No alcohol' selected below conflicts with entered results!","")</f>
        <v/>
      </c>
      <c r="F16" s="141"/>
      <c r="G16" s="144" t="str">
        <f>IF(C8="serum",CONCATENATE("The serum to whole blood conversion calculation is:  ",TEXT(D72,"0.000000")," g/dl / 1.18 = ",TEXT(F72,"0.000000")," g/dl."),"")</f>
        <v/>
      </c>
      <c r="H16" s="145"/>
      <c r="I16" s="145"/>
      <c r="J16" s="54"/>
      <c r="M16" s="64"/>
      <c r="N16" s="88"/>
      <c r="O16" s="7"/>
      <c r="P16" s="151"/>
      <c r="Q16" s="40"/>
    </row>
    <row r="17" spans="2:17" x14ac:dyDescent="0.55000000000000004">
      <c r="B17" s="68" t="s">
        <v>42</v>
      </c>
      <c r="C17" s="86"/>
      <c r="D17" s="60" t="s">
        <v>43</v>
      </c>
      <c r="F17" s="98"/>
      <c r="M17" s="64"/>
      <c r="N17" s="7"/>
      <c r="O17" s="7"/>
      <c r="P17" s="151"/>
      <c r="Q17" s="40"/>
    </row>
    <row r="18" spans="2:17" x14ac:dyDescent="0.55000000000000004">
      <c r="M18" s="64"/>
      <c r="N18" s="7"/>
      <c r="O18" s="123"/>
      <c r="P18" s="151"/>
      <c r="Q18" s="40"/>
    </row>
    <row r="19" spans="2:17" x14ac:dyDescent="0.55000000000000004">
      <c r="B19" s="59" t="s">
        <v>85</v>
      </c>
      <c r="C19" s="38" t="str">
        <f>IFERROR(IF(B20="","",IF(VLOOKUP(B20,othervolid,1)=B20,"","+")),"+")</f>
        <v/>
      </c>
      <c r="E19" s="148" t="s">
        <v>82</v>
      </c>
      <c r="F19" s="148"/>
      <c r="G19" s="148"/>
      <c r="H19" s="148"/>
      <c r="I19" s="38" t="str">
        <f>IFERROR(IF(E20="","",IF(VLOOKUP(E20,othervolid,1)=E20,"","+")),"+")</f>
        <v/>
      </c>
      <c r="M19" s="64"/>
      <c r="N19" s="7"/>
      <c r="O19" s="7"/>
      <c r="P19" s="151"/>
      <c r="Q19" s="40"/>
    </row>
    <row r="20" spans="2:17" ht="15" customHeight="1" x14ac:dyDescent="0.55000000000000004">
      <c r="B20" s="158"/>
      <c r="C20" s="158"/>
      <c r="E20" s="171"/>
      <c r="F20" s="172"/>
      <c r="G20" s="172"/>
      <c r="H20" s="173"/>
      <c r="M20" s="64"/>
      <c r="N20" s="88"/>
      <c r="O20" s="7"/>
      <c r="P20" s="151"/>
      <c r="Q20" s="40"/>
    </row>
    <row r="21" spans="2:17" x14ac:dyDescent="0.55000000000000004">
      <c r="D21" s="99" t="str">
        <f>IF(AND(B20=E20,B20&lt;&gt;""),"The two entries above conflict with eachother!","")</f>
        <v/>
      </c>
      <c r="M21" s="64"/>
      <c r="N21" s="88"/>
      <c r="O21" s="7"/>
      <c r="P21" s="151"/>
      <c r="Q21" s="40"/>
    </row>
    <row r="22" spans="2:17" ht="15" customHeight="1" x14ac:dyDescent="0.55000000000000004">
      <c r="B22" s="38" t="s">
        <v>101</v>
      </c>
      <c r="E22" s="38" t="str">
        <f>IFERROR(IF(B23="","",IF(VLOOKUP(B23,statements_alpha,1)=B23,"","+")),"+")</f>
        <v/>
      </c>
      <c r="F22" s="39"/>
      <c r="G22" s="58"/>
      <c r="H22" s="58"/>
      <c r="I22" s="58"/>
      <c r="M22" s="64"/>
      <c r="N22" s="7"/>
      <c r="O22" s="7"/>
      <c r="P22" s="151"/>
      <c r="Q22" s="40"/>
    </row>
    <row r="23" spans="2:17" ht="15" customHeight="1" x14ac:dyDescent="0.55000000000000004">
      <c r="B23" s="152"/>
      <c r="C23" s="153"/>
      <c r="D23" s="153"/>
      <c r="E23" s="153"/>
      <c r="F23" s="153"/>
      <c r="G23" s="153"/>
      <c r="H23" s="153"/>
      <c r="I23" s="154"/>
      <c r="M23" s="64"/>
      <c r="N23" s="149" t="s">
        <v>98</v>
      </c>
      <c r="O23" s="134"/>
      <c r="P23" s="150"/>
      <c r="Q23" s="40"/>
    </row>
    <row r="24" spans="2:17" x14ac:dyDescent="0.55000000000000004">
      <c r="B24" s="155"/>
      <c r="C24" s="156"/>
      <c r="D24" s="156"/>
      <c r="E24" s="156"/>
      <c r="F24" s="156"/>
      <c r="G24" s="156"/>
      <c r="H24" s="156"/>
      <c r="I24" s="157"/>
      <c r="M24" s="64"/>
      <c r="N24" s="107"/>
      <c r="O24" s="108"/>
      <c r="P24" s="109"/>
      <c r="Q24" s="40"/>
    </row>
    <row r="25" spans="2:17" x14ac:dyDescent="0.55000000000000004">
      <c r="F25" s="7"/>
      <c r="G25" s="58"/>
      <c r="H25" s="58"/>
      <c r="I25" s="58"/>
      <c r="M25" s="64"/>
      <c r="N25" s="7"/>
      <c r="O25" s="177" t="str">
        <f>IF(B27="","",RIGHT(B27,LEN(B27)-48))</f>
        <v/>
      </c>
      <c r="P25" s="177"/>
      <c r="Q25" s="40"/>
    </row>
    <row r="26" spans="2:17" ht="15" customHeight="1" x14ac:dyDescent="0.55000000000000004">
      <c r="B26" s="111" t="s">
        <v>102</v>
      </c>
      <c r="C26" s="38" t="str">
        <f>IFERROR(IF(B27="","",IF(VLOOKUP(B27,dispositions_alpha,1)=B27,"","+")),"+")</f>
        <v/>
      </c>
      <c r="M26" s="64"/>
      <c r="N26" s="7"/>
      <c r="O26" s="177"/>
      <c r="P26" s="177"/>
      <c r="Q26" s="40"/>
    </row>
    <row r="27" spans="2:17" x14ac:dyDescent="0.55000000000000004">
      <c r="B27" s="168"/>
      <c r="C27" s="169"/>
      <c r="D27" s="169"/>
      <c r="E27" s="169"/>
      <c r="F27" s="169"/>
      <c r="G27" s="169"/>
      <c r="H27" s="169"/>
      <c r="I27" s="170"/>
      <c r="M27" s="64"/>
      <c r="N27" s="7"/>
      <c r="O27" s="7"/>
      <c r="P27" s="7"/>
      <c r="Q27" s="40"/>
    </row>
    <row r="28" spans="2:17" x14ac:dyDescent="0.55000000000000004">
      <c r="M28" s="64"/>
      <c r="N28" s="176" t="s">
        <v>99</v>
      </c>
      <c r="O28" s="176"/>
      <c r="P28" s="176"/>
      <c r="Q28" s="40"/>
    </row>
    <row r="29" spans="2:17" ht="15" customHeight="1" x14ac:dyDescent="0.55000000000000004">
      <c r="B29" s="42" t="s">
        <v>28</v>
      </c>
      <c r="C29" s="102"/>
      <c r="D29" s="102"/>
      <c r="E29" s="102"/>
      <c r="F29" s="102"/>
      <c r="G29" s="102"/>
      <c r="H29" s="102"/>
      <c r="I29" s="102"/>
      <c r="N29" s="79"/>
      <c r="O29" s="79"/>
      <c r="P29" s="79"/>
    </row>
    <row r="30" spans="2:17" x14ac:dyDescent="0.55000000000000004">
      <c r="B30" s="179"/>
      <c r="C30" s="180"/>
      <c r="D30" s="180"/>
      <c r="E30" s="180"/>
      <c r="F30" s="180"/>
      <c r="G30" s="180"/>
      <c r="H30" s="180"/>
      <c r="I30" s="181"/>
      <c r="M30" s="130"/>
      <c r="N30" s="178" t="str">
        <f>IF(AND(MAX(D67:D70)&gt;D76,SUM(K11:K14)=4),"&lt;- If this is a second set of values for the case, and both sets have an unacceptable deviation from the mean, enter the lowest value in the cell to the left (gm/dL).","")</f>
        <v/>
      </c>
      <c r="O30" s="178"/>
      <c r="P30" s="178"/>
    </row>
    <row r="31" spans="2:17" ht="15" customHeight="1" x14ac:dyDescent="0.55000000000000004">
      <c r="B31" s="182"/>
      <c r="C31" s="183"/>
      <c r="D31" s="183"/>
      <c r="E31" s="183"/>
      <c r="F31" s="183"/>
      <c r="G31" s="183"/>
      <c r="H31" s="183"/>
      <c r="I31" s="184"/>
      <c r="N31" s="178"/>
      <c r="O31" s="178"/>
      <c r="P31" s="178"/>
    </row>
    <row r="32" spans="2:17" x14ac:dyDescent="0.55000000000000004">
      <c r="B32" s="182"/>
      <c r="C32" s="183"/>
      <c r="D32" s="183"/>
      <c r="E32" s="183"/>
      <c r="F32" s="183"/>
      <c r="G32" s="183"/>
      <c r="H32" s="183"/>
      <c r="I32" s="184"/>
      <c r="M32" s="5"/>
    </row>
    <row r="33" spans="2:9" x14ac:dyDescent="0.55000000000000004">
      <c r="B33" s="182"/>
      <c r="C33" s="183"/>
      <c r="D33" s="183"/>
      <c r="E33" s="183"/>
      <c r="F33" s="183"/>
      <c r="G33" s="183"/>
      <c r="H33" s="183"/>
      <c r="I33" s="184"/>
    </row>
    <row r="34" spans="2:9" x14ac:dyDescent="0.55000000000000004">
      <c r="B34" s="182"/>
      <c r="C34" s="183"/>
      <c r="D34" s="183"/>
      <c r="E34" s="183"/>
      <c r="F34" s="183"/>
      <c r="G34" s="183"/>
      <c r="H34" s="183"/>
      <c r="I34" s="184"/>
    </row>
    <row r="35" spans="2:9" x14ac:dyDescent="0.55000000000000004">
      <c r="B35" s="182"/>
      <c r="C35" s="183"/>
      <c r="D35" s="183"/>
      <c r="E35" s="183"/>
      <c r="F35" s="183"/>
      <c r="G35" s="183"/>
      <c r="H35" s="183"/>
      <c r="I35" s="184"/>
    </row>
    <row r="36" spans="2:9" x14ac:dyDescent="0.55000000000000004">
      <c r="B36" s="182"/>
      <c r="C36" s="183"/>
      <c r="D36" s="183"/>
      <c r="E36" s="183"/>
      <c r="F36" s="183"/>
      <c r="G36" s="183"/>
      <c r="H36" s="183"/>
      <c r="I36" s="184"/>
    </row>
    <row r="37" spans="2:9" x14ac:dyDescent="0.55000000000000004">
      <c r="B37" s="182"/>
      <c r="C37" s="183"/>
      <c r="D37" s="183"/>
      <c r="E37" s="183"/>
      <c r="F37" s="183"/>
      <c r="G37" s="183"/>
      <c r="H37" s="183"/>
      <c r="I37" s="184"/>
    </row>
    <row r="38" spans="2:9" x14ac:dyDescent="0.55000000000000004">
      <c r="B38" s="185"/>
      <c r="C38" s="186"/>
      <c r="D38" s="186"/>
      <c r="E38" s="186"/>
      <c r="F38" s="186"/>
      <c r="G38" s="186"/>
      <c r="H38" s="186"/>
      <c r="I38" s="187"/>
    </row>
    <row r="40" spans="2:9" x14ac:dyDescent="0.55000000000000004">
      <c r="B40" s="7" t="s">
        <v>103</v>
      </c>
    </row>
    <row r="41" spans="2:9" ht="15" customHeight="1" x14ac:dyDescent="0.55000000000000004">
      <c r="B41" s="159" t="str">
        <f>CONCATENATE(IF(B90="","",B90&amp;CHAR(10)&amp;CHAR(10)),IF(B23="","","- "&amp;B23&amp;CHAR(10)&amp;CHAR(10)))</f>
        <v/>
      </c>
      <c r="C41" s="160"/>
      <c r="D41" s="160"/>
      <c r="E41" s="160"/>
      <c r="F41" s="160"/>
      <c r="G41" s="160"/>
      <c r="H41" s="160"/>
      <c r="I41" s="161"/>
    </row>
    <row r="42" spans="2:9" x14ac:dyDescent="0.55000000000000004">
      <c r="B42" s="162"/>
      <c r="C42" s="163"/>
      <c r="D42" s="163"/>
      <c r="E42" s="163"/>
      <c r="F42" s="163"/>
      <c r="G42" s="163"/>
      <c r="H42" s="163"/>
      <c r="I42" s="164"/>
    </row>
    <row r="43" spans="2:9" x14ac:dyDescent="0.55000000000000004">
      <c r="B43" s="162"/>
      <c r="C43" s="163"/>
      <c r="D43" s="163"/>
      <c r="E43" s="163"/>
      <c r="F43" s="163"/>
      <c r="G43" s="163"/>
      <c r="H43" s="163"/>
      <c r="I43" s="164"/>
    </row>
    <row r="44" spans="2:9" x14ac:dyDescent="0.55000000000000004">
      <c r="B44" s="162"/>
      <c r="C44" s="163"/>
      <c r="D44" s="163"/>
      <c r="E44" s="163"/>
      <c r="F44" s="163"/>
      <c r="G44" s="163"/>
      <c r="H44" s="163"/>
      <c r="I44" s="164"/>
    </row>
    <row r="45" spans="2:9" x14ac:dyDescent="0.55000000000000004">
      <c r="B45" s="162"/>
      <c r="C45" s="163"/>
      <c r="D45" s="163"/>
      <c r="E45" s="163"/>
      <c r="F45" s="163"/>
      <c r="G45" s="163"/>
      <c r="H45" s="163"/>
      <c r="I45" s="164"/>
    </row>
    <row r="46" spans="2:9" x14ac:dyDescent="0.55000000000000004">
      <c r="B46" s="162"/>
      <c r="C46" s="163"/>
      <c r="D46" s="163"/>
      <c r="E46" s="163"/>
      <c r="F46" s="163"/>
      <c r="G46" s="163"/>
      <c r="H46" s="163"/>
      <c r="I46" s="164"/>
    </row>
    <row r="47" spans="2:9" x14ac:dyDescent="0.55000000000000004">
      <c r="B47" s="162"/>
      <c r="C47" s="163"/>
      <c r="D47" s="163"/>
      <c r="E47" s="163"/>
      <c r="F47" s="163"/>
      <c r="G47" s="163"/>
      <c r="H47" s="163"/>
      <c r="I47" s="164"/>
    </row>
    <row r="48" spans="2:9" x14ac:dyDescent="0.55000000000000004">
      <c r="B48" s="162"/>
      <c r="C48" s="163"/>
      <c r="D48" s="163"/>
      <c r="E48" s="163"/>
      <c r="F48" s="163"/>
      <c r="G48" s="163"/>
      <c r="H48" s="163"/>
      <c r="I48" s="164"/>
    </row>
    <row r="49" spans="2:12" x14ac:dyDescent="0.55000000000000004">
      <c r="B49" s="162"/>
      <c r="C49" s="163"/>
      <c r="D49" s="163"/>
      <c r="E49" s="163"/>
      <c r="F49" s="163"/>
      <c r="G49" s="163"/>
      <c r="H49" s="163"/>
      <c r="I49" s="164"/>
    </row>
    <row r="50" spans="2:12" x14ac:dyDescent="0.55000000000000004">
      <c r="B50" s="162"/>
      <c r="C50" s="163"/>
      <c r="D50" s="163"/>
      <c r="E50" s="163"/>
      <c r="F50" s="163"/>
      <c r="G50" s="163"/>
      <c r="H50" s="163"/>
      <c r="I50" s="164"/>
    </row>
    <row r="51" spans="2:12" x14ac:dyDescent="0.55000000000000004">
      <c r="B51" s="162"/>
      <c r="C51" s="163"/>
      <c r="D51" s="163"/>
      <c r="E51" s="163"/>
      <c r="F51" s="163"/>
      <c r="G51" s="163"/>
      <c r="H51" s="163"/>
      <c r="I51" s="164"/>
    </row>
    <row r="52" spans="2:12" x14ac:dyDescent="0.55000000000000004">
      <c r="B52" s="162"/>
      <c r="C52" s="163"/>
      <c r="D52" s="163"/>
      <c r="E52" s="163"/>
      <c r="F52" s="163"/>
      <c r="G52" s="163"/>
      <c r="H52" s="163"/>
      <c r="I52" s="164"/>
    </row>
    <row r="53" spans="2:12" x14ac:dyDescent="0.55000000000000004">
      <c r="B53" s="162"/>
      <c r="C53" s="163"/>
      <c r="D53" s="163"/>
      <c r="E53" s="163"/>
      <c r="F53" s="163"/>
      <c r="G53" s="163"/>
      <c r="H53" s="163"/>
      <c r="I53" s="164"/>
    </row>
    <row r="54" spans="2:12" x14ac:dyDescent="0.55000000000000004">
      <c r="B54" s="162"/>
      <c r="C54" s="163"/>
      <c r="D54" s="163"/>
      <c r="E54" s="163"/>
      <c r="F54" s="163"/>
      <c r="G54" s="163"/>
      <c r="H54" s="163"/>
      <c r="I54" s="164"/>
    </row>
    <row r="55" spans="2:12" x14ac:dyDescent="0.55000000000000004">
      <c r="B55" s="165"/>
      <c r="C55" s="166"/>
      <c r="D55" s="166"/>
      <c r="E55" s="166"/>
      <c r="F55" s="166"/>
      <c r="G55" s="166"/>
      <c r="H55" s="166"/>
      <c r="I55" s="167"/>
    </row>
    <row r="56" spans="2:12" x14ac:dyDescent="0.55000000000000004">
      <c r="B56" s="103"/>
      <c r="C56" s="103"/>
      <c r="D56" s="103"/>
      <c r="E56" s="103"/>
      <c r="F56" s="103"/>
      <c r="G56" s="103"/>
      <c r="H56" s="103"/>
      <c r="I56" s="103"/>
    </row>
    <row r="57" spans="2:12" x14ac:dyDescent="0.55000000000000004">
      <c r="B57" s="104" t="s">
        <v>112</v>
      </c>
      <c r="C57" s="103"/>
      <c r="D57" s="103"/>
      <c r="E57" s="103"/>
      <c r="F57" s="103"/>
      <c r="G57" s="103"/>
      <c r="H57" s="103"/>
      <c r="I57" s="103"/>
    </row>
    <row r="59" spans="2:12" x14ac:dyDescent="0.55000000000000004">
      <c r="B59" s="42" t="str">
        <f>'1'!B59</f>
        <v>Form template approved by Toxicology Technical Leader Wayne Lewallen on 11/14/2019.</v>
      </c>
    </row>
    <row r="60" spans="2:12" x14ac:dyDescent="0.55000000000000004">
      <c r="B60" s="42"/>
    </row>
    <row r="61" spans="2:12" x14ac:dyDescent="0.55000000000000004">
      <c r="B61" s="42"/>
      <c r="L61" s="119"/>
    </row>
    <row r="62" spans="2:12" x14ac:dyDescent="0.55000000000000004">
      <c r="B62" s="42"/>
      <c r="I62" s="8"/>
      <c r="L62" s="119" t="s">
        <v>118</v>
      </c>
    </row>
    <row r="63" spans="2:12" x14ac:dyDescent="0.55000000000000004">
      <c r="I63" s="131"/>
    </row>
    <row r="64" spans="2:12" x14ac:dyDescent="0.55000000000000004">
      <c r="I64" s="7"/>
    </row>
    <row r="65" spans="1:7" hidden="1" x14ac:dyDescent="0.55000000000000004">
      <c r="B65" s="44" t="s">
        <v>29</v>
      </c>
    </row>
    <row r="66" spans="1:7" hidden="1" x14ac:dyDescent="0.55000000000000004">
      <c r="B66" s="21" t="s">
        <v>41</v>
      </c>
      <c r="C66" s="46" t="s">
        <v>3</v>
      </c>
      <c r="D66" s="45"/>
    </row>
    <row r="67" spans="1:7" hidden="1" x14ac:dyDescent="0.55000000000000004">
      <c r="B67" s="47">
        <f>C11</f>
        <v>0</v>
      </c>
      <c r="C67" s="9" t="e">
        <f>ABS(C11-D$72)</f>
        <v>#DIV/0!</v>
      </c>
      <c r="D67" s="16" t="str">
        <f>IFERROR(C67/$D$72,"")</f>
        <v/>
      </c>
    </row>
    <row r="68" spans="1:7" hidden="1" x14ac:dyDescent="0.55000000000000004">
      <c r="B68" s="47">
        <f>C12</f>
        <v>0</v>
      </c>
      <c r="C68" s="10" t="e">
        <f>ABS(C12-D$72)</f>
        <v>#DIV/0!</v>
      </c>
      <c r="D68" s="16" t="str">
        <f t="shared" ref="D68:D70" si="0">IFERROR(C68/$D$72,"")</f>
        <v/>
      </c>
    </row>
    <row r="69" spans="1:7" hidden="1" x14ac:dyDescent="0.55000000000000004">
      <c r="B69" s="47">
        <f>C13</f>
        <v>0</v>
      </c>
      <c r="C69" s="10" t="e">
        <f>ABS(C13-D$72)</f>
        <v>#DIV/0!</v>
      </c>
      <c r="D69" s="16" t="str">
        <f t="shared" si="0"/>
        <v/>
      </c>
    </row>
    <row r="70" spans="1:7" hidden="1" x14ac:dyDescent="0.55000000000000004">
      <c r="B70" s="47">
        <f>C14</f>
        <v>0</v>
      </c>
      <c r="C70" s="10" t="e">
        <f>ABS(C14-D$72)</f>
        <v>#DIV/0!</v>
      </c>
      <c r="D70" s="16" t="str">
        <f t="shared" si="0"/>
        <v/>
      </c>
    </row>
    <row r="71" spans="1:7" hidden="1" x14ac:dyDescent="0.55000000000000004">
      <c r="F71" s="38" t="s">
        <v>77</v>
      </c>
    </row>
    <row r="72" spans="1:7" hidden="1" x14ac:dyDescent="0.55000000000000004">
      <c r="C72" s="38" t="s">
        <v>0</v>
      </c>
      <c r="D72" s="6" t="e">
        <f>AVERAGE(C11:C14)</f>
        <v>#DIV/0!</v>
      </c>
      <c r="E72" s="38" t="s">
        <v>10</v>
      </c>
      <c r="F72" s="37" t="e">
        <f>D72/1.18</f>
        <v>#DIV/0!</v>
      </c>
      <c r="G72" s="38" t="s">
        <v>10</v>
      </c>
    </row>
    <row r="73" spans="1:7" hidden="1" x14ac:dyDescent="0.55000000000000004">
      <c r="C73" s="55" t="s">
        <v>4</v>
      </c>
      <c r="D73" s="3" t="e">
        <f>TEXT(INT(D72*100)/100,"0.00")</f>
        <v>#DIV/0!</v>
      </c>
      <c r="E73" s="38" t="s">
        <v>10</v>
      </c>
      <c r="F73" s="3" t="e">
        <f>TEXT(INT(F72*100)/100,"0.00")</f>
        <v>#DIV/0!</v>
      </c>
      <c r="G73" s="38" t="s">
        <v>10</v>
      </c>
    </row>
    <row r="74" spans="1:7" hidden="1" x14ac:dyDescent="0.55000000000000004">
      <c r="C74" s="8" t="s">
        <v>1</v>
      </c>
      <c r="D74" s="4" t="str">
        <f>IF(MIN(C11:C14)&lt;0.01,"0.00",D73)</f>
        <v>0.00</v>
      </c>
      <c r="E74" s="38" t="s">
        <v>10</v>
      </c>
      <c r="F74" s="4" t="str">
        <f>IF(MIN(C11:C14)&lt;0.01,"0.00",F73)</f>
        <v>0.00</v>
      </c>
      <c r="G74" s="38" t="s">
        <v>10</v>
      </c>
    </row>
    <row r="75" spans="1:7" hidden="1" x14ac:dyDescent="0.55000000000000004"/>
    <row r="76" spans="1:7" hidden="1" x14ac:dyDescent="0.55000000000000004">
      <c r="C76" s="174" t="s">
        <v>2</v>
      </c>
      <c r="D76" s="56">
        <f>VLOOKUP(C9,Ranges!G9:H12,2)</f>
        <v>0.04</v>
      </c>
    </row>
    <row r="77" spans="1:7" hidden="1" x14ac:dyDescent="0.55000000000000004">
      <c r="B77" s="58"/>
      <c r="C77" s="175"/>
      <c r="D77" s="57" t="e">
        <f>D76*D72</f>
        <v>#DIV/0!</v>
      </c>
      <c r="F77" s="1"/>
    </row>
    <row r="78" spans="1:7" hidden="1" x14ac:dyDescent="0.55000000000000004">
      <c r="B78" s="58"/>
      <c r="C78" s="65"/>
      <c r="D78" s="66"/>
      <c r="F78" s="1"/>
    </row>
    <row r="79" spans="1:7" hidden="1" x14ac:dyDescent="0.55000000000000004">
      <c r="B79" s="11" t="s">
        <v>76</v>
      </c>
      <c r="C79" s="11"/>
    </row>
    <row r="80" spans="1:7" hidden="1" x14ac:dyDescent="0.55000000000000004">
      <c r="A80" s="64"/>
      <c r="B80" s="38" t="s">
        <v>78</v>
      </c>
      <c r="C80" s="63" t="str">
        <f>IF(OR(SUM(J11:J14)&gt;0,MAX(D67:D70)&gt;D76,C8="serum"),"",IF(D74="0.00","",CONCATENATE("The measured ",C8," acetone concentration is ",TEXT(TRUNC(D72,3),"0.000")," +/- ",IF(INT(D72*D76*10000)&lt;5,"0.001",TEXT(D72*D76,"0.000"))," grams per 100 milliliters, at a coverage probability of 99.7%.  ",CHAR(10),CHAR(10))))</f>
        <v/>
      </c>
    </row>
    <row r="81" spans="1:9" hidden="1" x14ac:dyDescent="0.55000000000000004">
      <c r="A81" s="64"/>
      <c r="B81" s="38" t="s">
        <v>79</v>
      </c>
      <c r="C81" s="63" t="str">
        <f>CONCATENATE("The ",C8," alcohol concentration is 0.00 grams of alcohol per 100 milliliters, as defined by NCGS 20-4.01 (1b).  ",IF(AND(B20="",E20="",C9&lt;&gt;"acetone"),C86,CHAR(10)&amp;CHAR(10)))</f>
        <v>The blood alcohol concentration is 0.00 grams of alcohol per 100 milliliters, as defined by NCGS 20-4.01 (1b).    (Analysis performed using HS-GC.)</v>
      </c>
    </row>
    <row r="82" spans="1:9" hidden="1" x14ac:dyDescent="0.55000000000000004">
      <c r="A82" s="64"/>
      <c r="B82" s="38" t="s">
        <v>80</v>
      </c>
      <c r="C82" s="63" t="str">
        <f>IFERROR(IF(AND(SUM(J11:J14)=0,MAX(D67:D70)&gt;D76),"",IF(C8="serum",CONCATENATE("The blood ",C9," concentration is ",TEXT(F74,"0.00")," grams of alcohol per 100 milliliters, as defined by NCGS 20-4.01 (1b).  The reported blood alcohol concentration is a calculated value resulting from a converted serum alcohol concentration.  The measured serum ",C9," concentration is ",TEXT(TRUNC(D72,3),"0.000")," +/- ",IF(INT(D72*D76*10000)&lt;5,"0.001",TEXT(D72*D76,"0.000"))," grams of alcohol per 100 milliliters, at a coverage probability of 99.7%.",IF(AND(B20="",E20=""),C86,CHAR(10)&amp;CHAR(10))),"")),"")</f>
        <v/>
      </c>
    </row>
    <row r="83" spans="1:9" hidden="1" x14ac:dyDescent="0.55000000000000004">
      <c r="A83" s="64"/>
      <c r="B83" s="38" t="s">
        <v>81</v>
      </c>
      <c r="C83" s="63" t="str">
        <f>IFERROR(IF(AND(SUM(J11:J14)=0,MAX(D67:D70)&gt;D76,SUM(K11:K14)=4,M30&lt;&gt;""),CONCATENATE("The ",C8," ",C9," concentration is ",TEXT(INT(M30*100)/100,"0.00")," grams of alcohol per 100 milliliters, as defined by NCGS 20-4.01 (1b)."),IF(AND(SUM(J11:J14)=0,MAX(D67:D70)&gt;D76),"",CONCATENATE("The ",C8," ",C9," concentration is ",TEXT(D74,"0.00")," grams of alcohol per 100 milliliters, as defined by NCGS 20-4.01 (1b).","  The measured ",C8," ",C9," concentration is ",TEXT(TRUNC(D72,3),"0.000")," +/- ",IF(INT(D72*D76*10000)&lt;5,"0.001",TEXT(D72*D76,"0.000"))," grams of alcohol per 100 milliliters, at a coverage probability of 99.7%.  ",IF(AND(B20="",E20=""),C86,CHAR(10)&amp;CHAR(10))))),"")</f>
        <v/>
      </c>
    </row>
    <row r="84" spans="1:9" hidden="1" x14ac:dyDescent="0.55000000000000004">
      <c r="A84" s="64"/>
      <c r="B84" s="38" t="s">
        <v>83</v>
      </c>
      <c r="C84" s="63" t="str">
        <f>CONCATENATE("Analysis confirmed the presence of the following substance: ",B20,".  ",CHAR(10),CHAR(10))</f>
        <v xml:space="preserve">Analysis confirmed the presence of the following substance: .  
</v>
      </c>
    </row>
    <row r="85" spans="1:9" hidden="1" x14ac:dyDescent="0.55000000000000004">
      <c r="A85" s="64"/>
      <c r="B85" s="67" t="s">
        <v>84</v>
      </c>
      <c r="C85" s="54" t="str">
        <f>CONCATENATE("Analysis did not confirm the presence of the following: ",E20,".  ",CHAR(10),CHAR(10))</f>
        <v xml:space="preserve">Analysis did not confirm the presence of the following: .  
</v>
      </c>
    </row>
    <row r="86" spans="1:9" hidden="1" x14ac:dyDescent="0.55000000000000004">
      <c r="A86" s="64"/>
      <c r="B86" s="78" t="s">
        <v>90</v>
      </c>
      <c r="C86" s="101" t="s">
        <v>111</v>
      </c>
    </row>
    <row r="87" spans="1:9" hidden="1" x14ac:dyDescent="0.55000000000000004"/>
    <row r="88" spans="1:9" hidden="1" x14ac:dyDescent="0.55000000000000004"/>
    <row r="89" spans="1:9" hidden="1" x14ac:dyDescent="0.55000000000000004">
      <c r="B89" s="38" t="s">
        <v>100</v>
      </c>
      <c r="E89" s="90"/>
    </row>
    <row r="90" spans="1:9" hidden="1" x14ac:dyDescent="0.55000000000000004">
      <c r="B90" s="159" t="str">
        <f>CONCATENATE(IF(AND(C8&lt;&gt;"serum",C9="acetone"),"- "&amp;C80,""),IF(OR(C17="x",AND(C9&lt;&gt;"acetone",SUM(J11:J14)&gt;0)),"- "&amp;C81,""),IF(AND(SUM(K11:K14)&gt;1,C8&lt;&gt;"serum",C9&lt;&gt;"acetone",C17&lt;&gt;"x",SUM(J11:J14)=0),"- "&amp;C83,""),IF(AND(C8="serum",C17&lt;&gt;"x",SUM(J11:J14)=0),"- "&amp;C82,""),IF(B20&lt;&gt;"","- "&amp;C84,""),IF(E20&lt;&gt;"","- "&amp;C85,""),IF(OR(B20&lt;&gt;"",E20&lt;&gt;"",AND(C9="acetone",C8&lt;&gt;"serum")),C86,""))</f>
        <v/>
      </c>
      <c r="C90" s="160"/>
      <c r="D90" s="160"/>
      <c r="E90" s="160"/>
      <c r="F90" s="160"/>
      <c r="G90" s="160"/>
      <c r="H90" s="160"/>
      <c r="I90" s="161"/>
    </row>
    <row r="91" spans="1:9" hidden="1" x14ac:dyDescent="0.55000000000000004">
      <c r="B91" s="162"/>
      <c r="C91" s="163"/>
      <c r="D91" s="163"/>
      <c r="E91" s="163"/>
      <c r="F91" s="163"/>
      <c r="G91" s="163"/>
      <c r="H91" s="163"/>
      <c r="I91" s="164"/>
    </row>
    <row r="92" spans="1:9" hidden="1" x14ac:dyDescent="0.55000000000000004">
      <c r="B92" s="162"/>
      <c r="C92" s="163"/>
      <c r="D92" s="163"/>
      <c r="E92" s="163"/>
      <c r="F92" s="163"/>
      <c r="G92" s="163"/>
      <c r="H92" s="163"/>
      <c r="I92" s="164"/>
    </row>
    <row r="93" spans="1:9" hidden="1" x14ac:dyDescent="0.55000000000000004">
      <c r="B93" s="162"/>
      <c r="C93" s="163"/>
      <c r="D93" s="163"/>
      <c r="E93" s="163"/>
      <c r="F93" s="163"/>
      <c r="G93" s="163"/>
      <c r="H93" s="163"/>
      <c r="I93" s="164"/>
    </row>
    <row r="94" spans="1:9" hidden="1" x14ac:dyDescent="0.55000000000000004">
      <c r="B94" s="162"/>
      <c r="C94" s="163"/>
      <c r="D94" s="163"/>
      <c r="E94" s="163"/>
      <c r="F94" s="163"/>
      <c r="G94" s="163"/>
      <c r="H94" s="163"/>
      <c r="I94" s="164"/>
    </row>
    <row r="95" spans="1:9" hidden="1" x14ac:dyDescent="0.55000000000000004">
      <c r="B95" s="162"/>
      <c r="C95" s="163"/>
      <c r="D95" s="163"/>
      <c r="E95" s="163"/>
      <c r="F95" s="163"/>
      <c r="G95" s="163"/>
      <c r="H95" s="163"/>
      <c r="I95" s="164"/>
    </row>
    <row r="96" spans="1:9" hidden="1" x14ac:dyDescent="0.55000000000000004">
      <c r="B96" s="162"/>
      <c r="C96" s="163"/>
      <c r="D96" s="163"/>
      <c r="E96" s="163"/>
      <c r="F96" s="163"/>
      <c r="G96" s="163"/>
      <c r="H96" s="163"/>
      <c r="I96" s="164"/>
    </row>
    <row r="97" spans="2:9" hidden="1" x14ac:dyDescent="0.55000000000000004">
      <c r="B97" s="162"/>
      <c r="C97" s="163"/>
      <c r="D97" s="163"/>
      <c r="E97" s="163"/>
      <c r="F97" s="163"/>
      <c r="G97" s="163"/>
      <c r="H97" s="163"/>
      <c r="I97" s="164"/>
    </row>
    <row r="98" spans="2:9" hidden="1" x14ac:dyDescent="0.55000000000000004">
      <c r="B98" s="162"/>
      <c r="C98" s="163"/>
      <c r="D98" s="163"/>
      <c r="E98" s="163"/>
      <c r="F98" s="163"/>
      <c r="G98" s="163"/>
      <c r="H98" s="163"/>
      <c r="I98" s="164"/>
    </row>
    <row r="99" spans="2:9" hidden="1" x14ac:dyDescent="0.55000000000000004">
      <c r="B99" s="165"/>
      <c r="C99" s="166"/>
      <c r="D99" s="166"/>
      <c r="E99" s="166"/>
      <c r="F99" s="166"/>
      <c r="G99" s="166"/>
      <c r="H99" s="166"/>
      <c r="I99" s="167"/>
    </row>
    <row r="100" spans="2:9" hidden="1" x14ac:dyDescent="0.55000000000000004"/>
  </sheetData>
  <sheetProtection algorithmName="SHA-512" hashValue="Llp2AF+IFJJR+sWF/cp+923zWUD+i+l7mKcdYl9gMaVuDHbxl+mVh21a+GFIOQ6Go7aK0eQTdUid6cunmBJMQw==" saltValue="ta1G98KCVEfFlY9zjBNo9Q==" spinCount="100000" sheet="1" objects="1" scenarios="1"/>
  <mergeCells count="29">
    <mergeCell ref="B1:F1"/>
    <mergeCell ref="E4:F4"/>
    <mergeCell ref="E5:F5"/>
    <mergeCell ref="N7:P7"/>
    <mergeCell ref="F8:F16"/>
    <mergeCell ref="G8:I8"/>
    <mergeCell ref="N8:P8"/>
    <mergeCell ref="G9:I9"/>
    <mergeCell ref="G10:I10"/>
    <mergeCell ref="G11:I11"/>
    <mergeCell ref="B27:I27"/>
    <mergeCell ref="P11:P22"/>
    <mergeCell ref="G12:I12"/>
    <mergeCell ref="G13:I13"/>
    <mergeCell ref="G14:I14"/>
    <mergeCell ref="G15:I15"/>
    <mergeCell ref="G16:I16"/>
    <mergeCell ref="E19:H19"/>
    <mergeCell ref="B20:C20"/>
    <mergeCell ref="E20:H20"/>
    <mergeCell ref="B23:I24"/>
    <mergeCell ref="N23:P23"/>
    <mergeCell ref="O25:P26"/>
    <mergeCell ref="N28:P28"/>
    <mergeCell ref="B30:I38"/>
    <mergeCell ref="B41:I55"/>
    <mergeCell ref="C76:C77"/>
    <mergeCell ref="B90:I99"/>
    <mergeCell ref="N30:P31"/>
  </mergeCells>
  <conditionalFormatting sqref="C67:C70">
    <cfRule type="expression" dxfId="69" priority="8">
      <formula>ABS(C11-$D$72)&gt;$D$77</formula>
    </cfRule>
  </conditionalFormatting>
  <conditionalFormatting sqref="B26">
    <cfRule type="expression" dxfId="68" priority="9">
      <formula>B27=""</formula>
    </cfRule>
  </conditionalFormatting>
  <conditionalFormatting sqref="B4">
    <cfRule type="expression" dxfId="67" priority="7">
      <formula>$B$5=""</formula>
    </cfRule>
  </conditionalFormatting>
  <conditionalFormatting sqref="C4">
    <cfRule type="expression" dxfId="66" priority="6">
      <formula>$C$5=""</formula>
    </cfRule>
  </conditionalFormatting>
  <conditionalFormatting sqref="E4:F4">
    <cfRule type="expression" dxfId="65" priority="5">
      <formula>$E$5=""</formula>
    </cfRule>
  </conditionalFormatting>
  <conditionalFormatting sqref="H4">
    <cfRule type="expression" dxfId="64" priority="4">
      <formula>$H$5=""</formula>
    </cfRule>
  </conditionalFormatting>
  <conditionalFormatting sqref="C8">
    <cfRule type="expression" dxfId="63" priority="3">
      <formula>$C$8&lt;&gt;"blood"</formula>
    </cfRule>
  </conditionalFormatting>
  <conditionalFormatting sqref="C9">
    <cfRule type="expression" dxfId="62" priority="2">
      <formula>$C$9&lt;&gt;"ethanol"</formula>
    </cfRule>
  </conditionalFormatting>
  <conditionalFormatting sqref="M30">
    <cfRule type="expression" dxfId="61" priority="1">
      <formula>N30&lt;&gt;""</formula>
    </cfRule>
  </conditionalFormatting>
  <conditionalFormatting sqref="G9:G12">
    <cfRule type="expression" dxfId="60" priority="208">
      <formula>AND(SUM(J$11:J$14)=0,D67&gt;$D$76)</formula>
    </cfRule>
  </conditionalFormatting>
  <dataValidations count="8">
    <dataValidation type="list" errorStyle="warning" allowBlank="1" showErrorMessage="1" errorTitle="Custom entry" error="You have customized this field." sqref="B27:I27" xr:uid="{00000000-0002-0000-3B00-000000000000}">
      <formula1>dispositions</formula1>
    </dataValidation>
    <dataValidation type="textLength" errorStyle="warning" operator="equal" allowBlank="1" showInputMessage="1" showErrorMessage="1" errorTitle="Case Number Length Error?" error="The length of the case number should be 10 characters." sqref="B5" xr:uid="{00000000-0002-0000-3B00-000001000000}">
      <formula1>10</formula1>
    </dataValidation>
    <dataValidation type="list" errorStyle="warning" allowBlank="1" showInputMessage="1" showErrorMessage="1" errorTitle="Custom Entry" error="You have entered a selection not in the drop-down list.  " sqref="E20" xr:uid="{00000000-0002-0000-3B00-000002000000}">
      <formula1>othervolid</formula1>
    </dataValidation>
    <dataValidation type="list" errorStyle="warning" allowBlank="1" showErrorMessage="1" errorTitle="Custom entry" error="You have customized this field." sqref="B23:I24" xr:uid="{00000000-0002-0000-3B00-000003000000}">
      <formula1>statements</formula1>
    </dataValidation>
    <dataValidation type="list" allowBlank="1" showInputMessage="1" showErrorMessage="1" sqref="C8" xr:uid="{00000000-0002-0000-3B00-000004000000}">
      <formula1>matrix_list</formula1>
    </dataValidation>
    <dataValidation type="list" errorStyle="warning" allowBlank="1" showInputMessage="1" showErrorMessage="1" errorTitle="Custom Entry" error="You have entered a name not in the drop-down list." sqref="H5" xr:uid="{00000000-0002-0000-3B00-000005000000}">
      <formula1>analyst_list</formula1>
    </dataValidation>
    <dataValidation type="list" errorStyle="warning" allowBlank="1" showInputMessage="1" showErrorMessage="1" errorTitle="custom entry" error="You have entered a selection not in the drop-down list.  " sqref="B20:C20" xr:uid="{00000000-0002-0000-3B00-000006000000}">
      <formula1>othervolid</formula1>
    </dataValidation>
    <dataValidation type="list" allowBlank="1" showInputMessage="1" showErrorMessage="1" sqref="C17" xr:uid="{00000000-0002-0000-3B00-000007000000}">
      <formula1>applies</formula1>
    </dataValidation>
  </dataValidations>
  <pageMargins left="0.7" right="0.7" top="0.75" bottom="0.75" header="0.3" footer="0.3"/>
  <pageSetup scale="68" orientation="portrait" horizontalDpi="300" verticalDpi="300" r:id="rId1"/>
  <ignoredErrors>
    <ignoredError sqref="H5 E5 B5:C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42" r:id="rId4" name="Button 2">
              <controlPr defaultSize="0" print="0" autoFill="0" autoPict="0" macro="[0]!ThisWorkbook.GeneratePDF">
                <anchor moveWithCells="1">
                  <from>
                    <xdr:col>8</xdr:col>
                    <xdr:colOff>1123950</xdr:colOff>
                    <xdr:row>3</xdr:row>
                    <xdr:rowOff>11430</xdr:rowOff>
                  </from>
                  <to>
                    <xdr:col>11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3B00-000008000000}">
          <x14:formula1>
            <xm:f>Ranges!$G$9:$G$12</xm:f>
          </x14:formula1>
          <xm:sqref>C9</xm:sqref>
        </x14:dataValidation>
        <x14:dataValidation type="date" errorStyle="information" operator="lessThan" allowBlank="1" showErrorMessage="1" errorTitle="Uncertainty Update Due" error="The uncertainty values used in this form are due to be updated.  Please ensure you are using the most recent form." xr:uid="{00000000-0002-0000-3B00-000009000000}">
          <x14:formula1>
            <xm:f>Ranges!G14+Ranges!G16</xm:f>
          </x14:formula1>
          <xm:sqref>E5</xm:sqref>
        </x14:dataValidation>
      </x14:dataValidations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62">
    <pageSetUpPr fitToPage="1"/>
  </sheetPr>
  <dimension ref="A1:Q100"/>
  <sheetViews>
    <sheetView showGridLines="0" zoomScaleNormal="100" workbookViewId="0">
      <selection activeCell="C11" sqref="C11"/>
    </sheetView>
  </sheetViews>
  <sheetFormatPr defaultColWidth="9.15625" defaultRowHeight="14.4" x14ac:dyDescent="0.55000000000000004"/>
  <cols>
    <col min="1" max="1" width="1.83984375" style="38" customWidth="1"/>
    <col min="2" max="2" width="20.83984375" style="38" customWidth="1"/>
    <col min="3" max="3" width="12" style="38" bestFit="1" customWidth="1"/>
    <col min="4" max="4" width="11" style="38" customWidth="1"/>
    <col min="5" max="5" width="9.578125" style="38" customWidth="1"/>
    <col min="6" max="6" width="7.15625" style="38" customWidth="1"/>
    <col min="7" max="7" width="7.68359375" style="38" customWidth="1"/>
    <col min="8" max="8" width="25.68359375" style="38" customWidth="1"/>
    <col min="9" max="9" width="38.578125" style="38" customWidth="1"/>
    <col min="10" max="10" width="15.83984375" style="38" hidden="1" customWidth="1"/>
    <col min="11" max="11" width="22.41796875" style="38" hidden="1" customWidth="1"/>
    <col min="12" max="12" width="5" style="38" customWidth="1"/>
    <col min="13" max="13" width="7.41796875" style="38" customWidth="1"/>
    <col min="14" max="14" width="2.26171875" style="38" customWidth="1"/>
    <col min="15" max="15" width="2" style="38" customWidth="1"/>
    <col min="16" max="16" width="88.15625" style="38" customWidth="1"/>
    <col min="17" max="16384" width="9.15625" style="38"/>
  </cols>
  <sheetData>
    <row r="1" spans="2:17" ht="15" customHeight="1" x14ac:dyDescent="0.55000000000000004">
      <c r="B1" s="132" t="str">
        <f>'1'!B1</f>
        <v>Body Fluid Alcohol Concentration and Volatiles Reporting Form</v>
      </c>
      <c r="C1" s="133"/>
      <c r="D1" s="133"/>
      <c r="E1" s="133"/>
      <c r="F1" s="133"/>
      <c r="G1" s="79"/>
      <c r="H1" s="79"/>
      <c r="I1" s="93" t="str">
        <f>'1'!I1</f>
        <v>Version 2</v>
      </c>
      <c r="J1" s="44" t="s">
        <v>40</v>
      </c>
      <c r="K1" s="44" t="s">
        <v>40</v>
      </c>
      <c r="L1" s="44"/>
    </row>
    <row r="2" spans="2:17" ht="15" customHeight="1" x14ac:dyDescent="0.55000000000000004">
      <c r="B2" s="80" t="str">
        <f>'1'!B2</f>
        <v>NCSCL - Toxicology Section</v>
      </c>
      <c r="C2" s="11"/>
      <c r="D2" s="11"/>
      <c r="E2" s="11"/>
      <c r="F2" s="11"/>
      <c r="G2" s="11"/>
      <c r="H2" s="11"/>
      <c r="I2" s="94" t="str">
        <f>'1'!I2</f>
        <v>Effective Date: 11/14/2019</v>
      </c>
      <c r="J2" s="44"/>
      <c r="K2" s="44"/>
      <c r="L2" s="44"/>
      <c r="N2" s="100"/>
    </row>
    <row r="3" spans="2:17" ht="15" customHeight="1" x14ac:dyDescent="0.55000000000000004">
      <c r="D3" s="41"/>
      <c r="O3" s="95" t="s">
        <v>88</v>
      </c>
    </row>
    <row r="4" spans="2:17" ht="15" customHeight="1" x14ac:dyDescent="0.55000000000000004">
      <c r="B4" s="124" t="s">
        <v>37</v>
      </c>
      <c r="C4" s="124" t="s">
        <v>38</v>
      </c>
      <c r="E4" s="138" t="s">
        <v>94</v>
      </c>
      <c r="F4" s="138"/>
      <c r="H4" s="118" t="s">
        <v>44</v>
      </c>
      <c r="J4" s="92"/>
      <c r="O4" s="95"/>
      <c r="P4" s="110" t="s">
        <v>113</v>
      </c>
    </row>
    <row r="5" spans="2:17" ht="15" customHeight="1" x14ac:dyDescent="0.55000000000000004">
      <c r="B5" s="120" t="str">
        <f>IF('Sample list'!B65="","",'Sample list'!B65)</f>
        <v/>
      </c>
      <c r="C5" s="120" t="str">
        <f>IF('Sample list'!C65="","",'Sample list'!C65)</f>
        <v/>
      </c>
      <c r="E5" s="136" t="str">
        <f>IF('1'!E5="","",'1'!E5)</f>
        <v/>
      </c>
      <c r="F5" s="137"/>
      <c r="H5" s="83" t="str">
        <f>IF('1'!H5="","",'1'!H5)</f>
        <v/>
      </c>
      <c r="O5" s="38" t="s">
        <v>88</v>
      </c>
      <c r="P5" s="37" t="str">
        <f>B41</f>
        <v/>
      </c>
    </row>
    <row r="6" spans="2:17" ht="15" customHeight="1" x14ac:dyDescent="0.55000000000000004"/>
    <row r="7" spans="2:17" ht="15" customHeight="1" thickBot="1" x14ac:dyDescent="0.6">
      <c r="N7" s="135" t="s">
        <v>96</v>
      </c>
      <c r="O7" s="135"/>
      <c r="P7" s="135"/>
    </row>
    <row r="8" spans="2:17" ht="15" customHeight="1" x14ac:dyDescent="0.55000000000000004">
      <c r="B8" s="71" t="s">
        <v>92</v>
      </c>
      <c r="C8" s="81" t="s">
        <v>71</v>
      </c>
      <c r="F8" s="141" t="s">
        <v>86</v>
      </c>
      <c r="G8" s="139" t="str">
        <f>CONCATENATE("The measured ",C9," values are:")</f>
        <v>The measured ethanol values are:</v>
      </c>
      <c r="H8" s="140"/>
      <c r="I8" s="140"/>
      <c r="M8" s="64"/>
      <c r="N8" s="134" t="s">
        <v>97</v>
      </c>
      <c r="O8" s="134"/>
      <c r="P8" s="134"/>
      <c r="Q8" s="40"/>
    </row>
    <row r="9" spans="2:17" ht="15" customHeight="1" x14ac:dyDescent="0.55000000000000004">
      <c r="B9" s="72" t="s">
        <v>93</v>
      </c>
      <c r="C9" s="82" t="s">
        <v>5</v>
      </c>
      <c r="F9" s="141"/>
      <c r="G9" s="142" t="str">
        <f>IF(C11="","",IF(C11=0,"0.0000  g/dl",CONCATENATE(TEXT(C11,"0.0000"),"  g/dl",IF(AND(SUM(J$11:J$14)=0,D67&gt;$D$76),CONCATENATE("  (&gt;",$D$76*100,"% deviation from the average)"),""),IF(C11*10000-INT(C11*10000)&gt;0.0001,"    (THIS VALUE CONTAINS MORE DECIMAL PLACES THAN DISPLAYED)",""))))</f>
        <v/>
      </c>
      <c r="H9" s="143"/>
      <c r="I9" s="143"/>
      <c r="M9" s="64"/>
      <c r="N9" s="105"/>
      <c r="O9" s="89"/>
      <c r="P9" s="106"/>
      <c r="Q9" s="40"/>
    </row>
    <row r="10" spans="2:17" ht="15" customHeight="1" x14ac:dyDescent="0.55000000000000004">
      <c r="B10" s="72"/>
      <c r="C10" s="73"/>
      <c r="D10" s="69"/>
      <c r="F10" s="141"/>
      <c r="G10" s="142" t="str">
        <f>IF(C12="","",IF(C12=0,"0.0000  g/dl",CONCATENATE(TEXT(C12,"0.0000"),"  g/dl",IF(AND(SUM(J$11:J$14)=0,D68&gt;$D$76),CONCATENATE("  (&gt;",$D$76*100,"% deviation from the average)"),""),IF(C12*10000-INT(C12*10000)&gt;0.0001,"    (THIS VALUE CONTAINS MORE DECIMAL PLACES THAN DISPLAYED)",""))))</f>
        <v/>
      </c>
      <c r="H10" s="143"/>
      <c r="I10" s="143"/>
      <c r="J10" s="38" t="s">
        <v>39</v>
      </c>
      <c r="K10" s="43" t="s">
        <v>75</v>
      </c>
      <c r="L10" s="43"/>
      <c r="M10" s="64"/>
      <c r="N10" s="7"/>
      <c r="O10" s="89" t="str">
        <f>"Item "&amp;C5&amp;":"</f>
        <v>Item :</v>
      </c>
      <c r="P10" s="89"/>
      <c r="Q10" s="40"/>
    </row>
    <row r="11" spans="2:17" ht="15" customHeight="1" x14ac:dyDescent="0.55000000000000004">
      <c r="B11" s="74" t="s">
        <v>74</v>
      </c>
      <c r="C11" s="84"/>
      <c r="D11" s="2" t="str">
        <f>IF(LEN(C11)&gt;6,"re-enter",IF(C11&gt;0.5,"HI cal",""))</f>
        <v/>
      </c>
      <c r="F11" s="141"/>
      <c r="G11" s="142" t="str">
        <f>IF(C13="","",IF(C13=0,"0.0000  g/dl",CONCATENATE(TEXT(C13,"0.0000"),"  g/dl",IF(AND(SUM(J$11:J$14)=0,D69&gt;$D$76),CONCATENATE("  (&gt;",$D$76*100,"% deviation from the average)"),""),IF(C13*10000-INT(C13*10000)&gt;0.0001,"    (THIS VALUE CONTAINS MORE DECIMAL PLACES THAN DISPLAYED)",""))))</f>
        <v/>
      </c>
      <c r="H11" s="143"/>
      <c r="I11" s="143"/>
      <c r="J11" s="54">
        <f>IF(C11="",0,IF(C11&lt;0.01,1,0))</f>
        <v>0</v>
      </c>
      <c r="K11" s="43">
        <f>IF(C11&lt;&gt;"",1,0)</f>
        <v>0</v>
      </c>
      <c r="L11" s="43"/>
      <c r="M11" s="64"/>
      <c r="N11" s="88"/>
      <c r="O11" s="91"/>
      <c r="P11" s="151" t="str">
        <f>CONCATENATE(IF(B90="","",B90&amp;CHAR(10)&amp;CHAR(10)),IF(B23="","","- "&amp;B23))</f>
        <v/>
      </c>
      <c r="Q11" s="40"/>
    </row>
    <row r="12" spans="2:17" ht="15" customHeight="1" x14ac:dyDescent="0.55000000000000004">
      <c r="B12" s="72"/>
      <c r="C12" s="84"/>
      <c r="D12" s="2" t="str">
        <f>IF(LEN(C12)&gt;6,"re-enter",IF(C12&gt;0.5,"HI cal",""))</f>
        <v/>
      </c>
      <c r="F12" s="141"/>
      <c r="G12" s="142" t="str">
        <f>IF(C14="","",IF(C14=0,"0.0000  g/dl",CONCATENATE(TEXT(C14,"0.0000"),"  g/dl",IF(AND(SUM(J$11:J$14)=0,D70&gt;$D$76),CONCATENATE("  (&gt;",$D$76*100,"% deviation from the average)"),""),IF(C14*10000-INT(C14*10000)&gt;0.0001,"    (THIS VALUE CONTAINS MORE DECIMAL PLACES THAN DISPLAYED)",""))))</f>
        <v/>
      </c>
      <c r="H12" s="143"/>
      <c r="I12" s="143"/>
      <c r="J12" s="54">
        <f>IF(C12="",0,IF(C12&lt;0.01,1,0))</f>
        <v>0</v>
      </c>
      <c r="K12" s="43">
        <f>IF(C12&lt;&gt;"",1,0)</f>
        <v>0</v>
      </c>
      <c r="L12" s="43"/>
      <c r="M12" s="64"/>
      <c r="N12" s="88"/>
      <c r="O12" s="88"/>
      <c r="P12" s="151"/>
      <c r="Q12" s="40"/>
    </row>
    <row r="13" spans="2:17" ht="15" customHeight="1" x14ac:dyDescent="0.55000000000000004">
      <c r="B13" s="72"/>
      <c r="C13" s="84"/>
      <c r="D13" s="2" t="str">
        <f>IF(LEN(C13)&gt;6,"re-enter",IF(C13&gt;0.5,"HI cal",""))</f>
        <v/>
      </c>
      <c r="F13" s="141"/>
      <c r="G13" s="139" t="str">
        <f>IF(MIN(C11:C14)&lt;0.01,"",CONCATENATE("The average of the four values is  ",TEXT(D72,"0.000000")," g/dl."))</f>
        <v/>
      </c>
      <c r="H13" s="140"/>
      <c r="I13" s="140"/>
      <c r="J13" s="54">
        <f>IF(C13="",0,IF(C13&lt;0.01,1,0))</f>
        <v>0</v>
      </c>
      <c r="K13" s="43">
        <f>IF(C13&lt;&gt;"",1,0)</f>
        <v>0</v>
      </c>
      <c r="L13" s="43"/>
      <c r="M13" s="64"/>
      <c r="N13" s="88"/>
      <c r="O13" s="88"/>
      <c r="P13" s="151"/>
      <c r="Q13" s="40"/>
    </row>
    <row r="14" spans="2:17" ht="15" customHeight="1" thickBot="1" x14ac:dyDescent="0.6">
      <c r="B14" s="75"/>
      <c r="C14" s="85"/>
      <c r="D14" s="2" t="str">
        <f>IF(LEN(C14)&gt;6,"re-enter",IF(C14&gt;0.5,"HI cal",""))</f>
        <v/>
      </c>
      <c r="F14" s="141"/>
      <c r="G14" s="144" t="str">
        <f>IF(MIN(C11:C14)&lt;0.01,"",CONCATENATE("The ",D76*100,"% uncertainty is +/- ", TEXT(D77,"0.0000000"), " g/dl, at a 99.73 % level of confidence (k=3)."))</f>
        <v/>
      </c>
      <c r="H14" s="145"/>
      <c r="I14" s="145"/>
      <c r="J14" s="54">
        <f>IF(C14="",0,IF(C14&lt;0.01,1,0))</f>
        <v>0</v>
      </c>
      <c r="K14" s="43">
        <f>IF(C14&lt;&gt;"",1,0)</f>
        <v>0</v>
      </c>
      <c r="L14" s="43"/>
      <c r="M14" s="64"/>
      <c r="N14" s="88"/>
      <c r="O14" s="88"/>
      <c r="P14" s="151"/>
      <c r="Q14" s="40"/>
    </row>
    <row r="15" spans="2:17" x14ac:dyDescent="0.55000000000000004">
      <c r="B15" s="117"/>
      <c r="F15" s="141"/>
      <c r="G15" s="146" t="str">
        <f>IF(OR(MIN(C11:C14)&lt;0.01,SUM(K11:K14)&lt;&gt;4),"",IF(AND(MAX(D67:D70)&gt;D76,M30=""),"",IF(AND(MAX(D67:D70)&gt;D76,M30&lt;&gt;""),"The lowest value was used for reporting.",CONCATENATE("The ",IF(C8="serum","serum converted, ",""),"truncated average for reporting is ",IF(C8="serum",TEXT(F74,"0.00"),TEXT(D74,"0.00")),"  g/dl."))))</f>
        <v/>
      </c>
      <c r="H15" s="147"/>
      <c r="I15" s="147"/>
      <c r="J15" s="54"/>
      <c r="M15" s="64"/>
      <c r="N15" s="88"/>
      <c r="O15" s="91"/>
      <c r="P15" s="151"/>
      <c r="Q15" s="40"/>
    </row>
    <row r="16" spans="2:17" x14ac:dyDescent="0.55000000000000004">
      <c r="B16" s="117"/>
      <c r="C16" s="70" t="str">
        <f>IF(AND(C9&lt;&gt;"acetone",C17="x",SUM(K11:K14)&gt;0,SUM(J11:J14)=0),"'No alcohol' selected below conflicts with entered results!","")</f>
        <v/>
      </c>
      <c r="F16" s="141"/>
      <c r="G16" s="144" t="str">
        <f>IF(C8="serum",CONCATENATE("The serum to whole blood conversion calculation is:  ",TEXT(D72,"0.000000")," g/dl / 1.18 = ",TEXT(F72,"0.000000")," g/dl."),"")</f>
        <v/>
      </c>
      <c r="H16" s="145"/>
      <c r="I16" s="145"/>
      <c r="J16" s="54"/>
      <c r="M16" s="64"/>
      <c r="N16" s="88"/>
      <c r="O16" s="7"/>
      <c r="P16" s="151"/>
      <c r="Q16" s="40"/>
    </row>
    <row r="17" spans="2:17" x14ac:dyDescent="0.55000000000000004">
      <c r="B17" s="68" t="s">
        <v>42</v>
      </c>
      <c r="C17" s="86"/>
      <c r="D17" s="60" t="s">
        <v>43</v>
      </c>
      <c r="F17" s="98"/>
      <c r="M17" s="64"/>
      <c r="N17" s="7"/>
      <c r="O17" s="7"/>
      <c r="P17" s="151"/>
      <c r="Q17" s="40"/>
    </row>
    <row r="18" spans="2:17" x14ac:dyDescent="0.55000000000000004">
      <c r="M18" s="64"/>
      <c r="N18" s="7"/>
      <c r="O18" s="123"/>
      <c r="P18" s="151"/>
      <c r="Q18" s="40"/>
    </row>
    <row r="19" spans="2:17" x14ac:dyDescent="0.55000000000000004">
      <c r="B19" s="59" t="s">
        <v>85</v>
      </c>
      <c r="C19" s="38" t="str">
        <f>IFERROR(IF(B20="","",IF(VLOOKUP(B20,othervolid,1)=B20,"","+")),"+")</f>
        <v/>
      </c>
      <c r="E19" s="148" t="s">
        <v>82</v>
      </c>
      <c r="F19" s="148"/>
      <c r="G19" s="148"/>
      <c r="H19" s="148"/>
      <c r="I19" s="38" t="str">
        <f>IFERROR(IF(E20="","",IF(VLOOKUP(E20,othervolid,1)=E20,"","+")),"+")</f>
        <v/>
      </c>
      <c r="M19" s="64"/>
      <c r="N19" s="7"/>
      <c r="O19" s="7"/>
      <c r="P19" s="151"/>
      <c r="Q19" s="40"/>
    </row>
    <row r="20" spans="2:17" ht="15" customHeight="1" x14ac:dyDescent="0.55000000000000004">
      <c r="B20" s="158"/>
      <c r="C20" s="158"/>
      <c r="E20" s="171"/>
      <c r="F20" s="172"/>
      <c r="G20" s="172"/>
      <c r="H20" s="173"/>
      <c r="M20" s="64"/>
      <c r="N20" s="88"/>
      <c r="O20" s="7"/>
      <c r="P20" s="151"/>
      <c r="Q20" s="40"/>
    </row>
    <row r="21" spans="2:17" x14ac:dyDescent="0.55000000000000004">
      <c r="D21" s="99" t="str">
        <f>IF(AND(B20=E20,B20&lt;&gt;""),"The two entries above conflict with eachother!","")</f>
        <v/>
      </c>
      <c r="M21" s="64"/>
      <c r="N21" s="88"/>
      <c r="O21" s="7"/>
      <c r="P21" s="151"/>
      <c r="Q21" s="40"/>
    </row>
    <row r="22" spans="2:17" ht="15" customHeight="1" x14ac:dyDescent="0.55000000000000004">
      <c r="B22" s="38" t="s">
        <v>101</v>
      </c>
      <c r="E22" s="38" t="str">
        <f>IFERROR(IF(B23="","",IF(VLOOKUP(B23,statements_alpha,1)=B23,"","+")),"+")</f>
        <v/>
      </c>
      <c r="F22" s="39"/>
      <c r="G22" s="58"/>
      <c r="H22" s="58"/>
      <c r="I22" s="58"/>
      <c r="M22" s="64"/>
      <c r="N22" s="7"/>
      <c r="O22" s="7"/>
      <c r="P22" s="151"/>
      <c r="Q22" s="40"/>
    </row>
    <row r="23" spans="2:17" ht="15" customHeight="1" x14ac:dyDescent="0.55000000000000004">
      <c r="B23" s="152"/>
      <c r="C23" s="153"/>
      <c r="D23" s="153"/>
      <c r="E23" s="153"/>
      <c r="F23" s="153"/>
      <c r="G23" s="153"/>
      <c r="H23" s="153"/>
      <c r="I23" s="154"/>
      <c r="M23" s="64"/>
      <c r="N23" s="149" t="s">
        <v>98</v>
      </c>
      <c r="O23" s="134"/>
      <c r="P23" s="150"/>
      <c r="Q23" s="40"/>
    </row>
    <row r="24" spans="2:17" x14ac:dyDescent="0.55000000000000004">
      <c r="B24" s="155"/>
      <c r="C24" s="156"/>
      <c r="D24" s="156"/>
      <c r="E24" s="156"/>
      <c r="F24" s="156"/>
      <c r="G24" s="156"/>
      <c r="H24" s="156"/>
      <c r="I24" s="157"/>
      <c r="M24" s="64"/>
      <c r="N24" s="107"/>
      <c r="O24" s="108"/>
      <c r="P24" s="109"/>
      <c r="Q24" s="40"/>
    </row>
    <row r="25" spans="2:17" x14ac:dyDescent="0.55000000000000004">
      <c r="F25" s="7"/>
      <c r="G25" s="58"/>
      <c r="H25" s="58"/>
      <c r="I25" s="58"/>
      <c r="M25" s="64"/>
      <c r="N25" s="7"/>
      <c r="O25" s="177" t="str">
        <f>IF(B27="","",RIGHT(B27,LEN(B27)-48))</f>
        <v/>
      </c>
      <c r="P25" s="177"/>
      <c r="Q25" s="40"/>
    </row>
    <row r="26" spans="2:17" ht="15" customHeight="1" x14ac:dyDescent="0.55000000000000004">
      <c r="B26" s="111" t="s">
        <v>102</v>
      </c>
      <c r="C26" s="38" t="str">
        <f>IFERROR(IF(B27="","",IF(VLOOKUP(B27,dispositions_alpha,1)=B27,"","+")),"+")</f>
        <v/>
      </c>
      <c r="M26" s="64"/>
      <c r="N26" s="7"/>
      <c r="O26" s="177"/>
      <c r="P26" s="177"/>
      <c r="Q26" s="40"/>
    </row>
    <row r="27" spans="2:17" x14ac:dyDescent="0.55000000000000004">
      <c r="B27" s="168"/>
      <c r="C27" s="169"/>
      <c r="D27" s="169"/>
      <c r="E27" s="169"/>
      <c r="F27" s="169"/>
      <c r="G27" s="169"/>
      <c r="H27" s="169"/>
      <c r="I27" s="170"/>
      <c r="M27" s="64"/>
      <c r="N27" s="7"/>
      <c r="O27" s="7"/>
      <c r="P27" s="7"/>
      <c r="Q27" s="40"/>
    </row>
    <row r="28" spans="2:17" x14ac:dyDescent="0.55000000000000004">
      <c r="M28" s="64"/>
      <c r="N28" s="176" t="s">
        <v>99</v>
      </c>
      <c r="O28" s="176"/>
      <c r="P28" s="176"/>
      <c r="Q28" s="40"/>
    </row>
    <row r="29" spans="2:17" ht="15" customHeight="1" x14ac:dyDescent="0.55000000000000004">
      <c r="B29" s="42" t="s">
        <v>28</v>
      </c>
      <c r="C29" s="102"/>
      <c r="D29" s="102"/>
      <c r="E29" s="102"/>
      <c r="F29" s="102"/>
      <c r="G29" s="102"/>
      <c r="H29" s="102"/>
      <c r="I29" s="102"/>
      <c r="N29" s="79"/>
      <c r="O29" s="79"/>
      <c r="P29" s="79"/>
    </row>
    <row r="30" spans="2:17" x14ac:dyDescent="0.55000000000000004">
      <c r="B30" s="179"/>
      <c r="C30" s="180"/>
      <c r="D30" s="180"/>
      <c r="E30" s="180"/>
      <c r="F30" s="180"/>
      <c r="G30" s="180"/>
      <c r="H30" s="180"/>
      <c r="I30" s="181"/>
      <c r="M30" s="130"/>
      <c r="N30" s="178" t="str">
        <f>IF(AND(MAX(D67:D70)&gt;D76,SUM(K11:K14)=4),"&lt;- If this is a second set of values for the case, and both sets have an unacceptable deviation from the mean, enter the lowest value in the cell to the left (gm/dL).","")</f>
        <v/>
      </c>
      <c r="O30" s="178"/>
      <c r="P30" s="178"/>
    </row>
    <row r="31" spans="2:17" ht="15" customHeight="1" x14ac:dyDescent="0.55000000000000004">
      <c r="B31" s="182"/>
      <c r="C31" s="183"/>
      <c r="D31" s="183"/>
      <c r="E31" s="183"/>
      <c r="F31" s="183"/>
      <c r="G31" s="183"/>
      <c r="H31" s="183"/>
      <c r="I31" s="184"/>
      <c r="N31" s="178"/>
      <c r="O31" s="178"/>
      <c r="P31" s="178"/>
    </row>
    <row r="32" spans="2:17" x14ac:dyDescent="0.55000000000000004">
      <c r="B32" s="182"/>
      <c r="C32" s="183"/>
      <c r="D32" s="183"/>
      <c r="E32" s="183"/>
      <c r="F32" s="183"/>
      <c r="G32" s="183"/>
      <c r="H32" s="183"/>
      <c r="I32" s="184"/>
      <c r="M32" s="5"/>
    </row>
    <row r="33" spans="2:9" x14ac:dyDescent="0.55000000000000004">
      <c r="B33" s="182"/>
      <c r="C33" s="183"/>
      <c r="D33" s="183"/>
      <c r="E33" s="183"/>
      <c r="F33" s="183"/>
      <c r="G33" s="183"/>
      <c r="H33" s="183"/>
      <c r="I33" s="184"/>
    </row>
    <row r="34" spans="2:9" x14ac:dyDescent="0.55000000000000004">
      <c r="B34" s="182"/>
      <c r="C34" s="183"/>
      <c r="D34" s="183"/>
      <c r="E34" s="183"/>
      <c r="F34" s="183"/>
      <c r="G34" s="183"/>
      <c r="H34" s="183"/>
      <c r="I34" s="184"/>
    </row>
    <row r="35" spans="2:9" x14ac:dyDescent="0.55000000000000004">
      <c r="B35" s="182"/>
      <c r="C35" s="183"/>
      <c r="D35" s="183"/>
      <c r="E35" s="183"/>
      <c r="F35" s="183"/>
      <c r="G35" s="183"/>
      <c r="H35" s="183"/>
      <c r="I35" s="184"/>
    </row>
    <row r="36" spans="2:9" x14ac:dyDescent="0.55000000000000004">
      <c r="B36" s="182"/>
      <c r="C36" s="183"/>
      <c r="D36" s="183"/>
      <c r="E36" s="183"/>
      <c r="F36" s="183"/>
      <c r="G36" s="183"/>
      <c r="H36" s="183"/>
      <c r="I36" s="184"/>
    </row>
    <row r="37" spans="2:9" x14ac:dyDescent="0.55000000000000004">
      <c r="B37" s="182"/>
      <c r="C37" s="183"/>
      <c r="D37" s="183"/>
      <c r="E37" s="183"/>
      <c r="F37" s="183"/>
      <c r="G37" s="183"/>
      <c r="H37" s="183"/>
      <c r="I37" s="184"/>
    </row>
    <row r="38" spans="2:9" x14ac:dyDescent="0.55000000000000004">
      <c r="B38" s="185"/>
      <c r="C38" s="186"/>
      <c r="D38" s="186"/>
      <c r="E38" s="186"/>
      <c r="F38" s="186"/>
      <c r="G38" s="186"/>
      <c r="H38" s="186"/>
      <c r="I38" s="187"/>
    </row>
    <row r="40" spans="2:9" x14ac:dyDescent="0.55000000000000004">
      <c r="B40" s="7" t="s">
        <v>103</v>
      </c>
    </row>
    <row r="41" spans="2:9" ht="15" customHeight="1" x14ac:dyDescent="0.55000000000000004">
      <c r="B41" s="159" t="str">
        <f>CONCATENATE(IF(B90="","",B90&amp;CHAR(10)&amp;CHAR(10)),IF(B23="","","- "&amp;B23&amp;CHAR(10)&amp;CHAR(10)))</f>
        <v/>
      </c>
      <c r="C41" s="160"/>
      <c r="D41" s="160"/>
      <c r="E41" s="160"/>
      <c r="F41" s="160"/>
      <c r="G41" s="160"/>
      <c r="H41" s="160"/>
      <c r="I41" s="161"/>
    </row>
    <row r="42" spans="2:9" x14ac:dyDescent="0.55000000000000004">
      <c r="B42" s="162"/>
      <c r="C42" s="163"/>
      <c r="D42" s="163"/>
      <c r="E42" s="163"/>
      <c r="F42" s="163"/>
      <c r="G42" s="163"/>
      <c r="H42" s="163"/>
      <c r="I42" s="164"/>
    </row>
    <row r="43" spans="2:9" x14ac:dyDescent="0.55000000000000004">
      <c r="B43" s="162"/>
      <c r="C43" s="163"/>
      <c r="D43" s="163"/>
      <c r="E43" s="163"/>
      <c r="F43" s="163"/>
      <c r="G43" s="163"/>
      <c r="H43" s="163"/>
      <c r="I43" s="164"/>
    </row>
    <row r="44" spans="2:9" x14ac:dyDescent="0.55000000000000004">
      <c r="B44" s="162"/>
      <c r="C44" s="163"/>
      <c r="D44" s="163"/>
      <c r="E44" s="163"/>
      <c r="F44" s="163"/>
      <c r="G44" s="163"/>
      <c r="H44" s="163"/>
      <c r="I44" s="164"/>
    </row>
    <row r="45" spans="2:9" x14ac:dyDescent="0.55000000000000004">
      <c r="B45" s="162"/>
      <c r="C45" s="163"/>
      <c r="D45" s="163"/>
      <c r="E45" s="163"/>
      <c r="F45" s="163"/>
      <c r="G45" s="163"/>
      <c r="H45" s="163"/>
      <c r="I45" s="164"/>
    </row>
    <row r="46" spans="2:9" x14ac:dyDescent="0.55000000000000004">
      <c r="B46" s="162"/>
      <c r="C46" s="163"/>
      <c r="D46" s="163"/>
      <c r="E46" s="163"/>
      <c r="F46" s="163"/>
      <c r="G46" s="163"/>
      <c r="H46" s="163"/>
      <c r="I46" s="164"/>
    </row>
    <row r="47" spans="2:9" x14ac:dyDescent="0.55000000000000004">
      <c r="B47" s="162"/>
      <c r="C47" s="163"/>
      <c r="D47" s="163"/>
      <c r="E47" s="163"/>
      <c r="F47" s="163"/>
      <c r="G47" s="163"/>
      <c r="H47" s="163"/>
      <c r="I47" s="164"/>
    </row>
    <row r="48" spans="2:9" x14ac:dyDescent="0.55000000000000004">
      <c r="B48" s="162"/>
      <c r="C48" s="163"/>
      <c r="D48" s="163"/>
      <c r="E48" s="163"/>
      <c r="F48" s="163"/>
      <c r="G48" s="163"/>
      <c r="H48" s="163"/>
      <c r="I48" s="164"/>
    </row>
    <row r="49" spans="2:12" x14ac:dyDescent="0.55000000000000004">
      <c r="B49" s="162"/>
      <c r="C49" s="163"/>
      <c r="D49" s="163"/>
      <c r="E49" s="163"/>
      <c r="F49" s="163"/>
      <c r="G49" s="163"/>
      <c r="H49" s="163"/>
      <c r="I49" s="164"/>
    </row>
    <row r="50" spans="2:12" x14ac:dyDescent="0.55000000000000004">
      <c r="B50" s="162"/>
      <c r="C50" s="163"/>
      <c r="D50" s="163"/>
      <c r="E50" s="163"/>
      <c r="F50" s="163"/>
      <c r="G50" s="163"/>
      <c r="H50" s="163"/>
      <c r="I50" s="164"/>
    </row>
    <row r="51" spans="2:12" x14ac:dyDescent="0.55000000000000004">
      <c r="B51" s="162"/>
      <c r="C51" s="163"/>
      <c r="D51" s="163"/>
      <c r="E51" s="163"/>
      <c r="F51" s="163"/>
      <c r="G51" s="163"/>
      <c r="H51" s="163"/>
      <c r="I51" s="164"/>
    </row>
    <row r="52" spans="2:12" x14ac:dyDescent="0.55000000000000004">
      <c r="B52" s="162"/>
      <c r="C52" s="163"/>
      <c r="D52" s="163"/>
      <c r="E52" s="163"/>
      <c r="F52" s="163"/>
      <c r="G52" s="163"/>
      <c r="H52" s="163"/>
      <c r="I52" s="164"/>
    </row>
    <row r="53" spans="2:12" x14ac:dyDescent="0.55000000000000004">
      <c r="B53" s="162"/>
      <c r="C53" s="163"/>
      <c r="D53" s="163"/>
      <c r="E53" s="163"/>
      <c r="F53" s="163"/>
      <c r="G53" s="163"/>
      <c r="H53" s="163"/>
      <c r="I53" s="164"/>
    </row>
    <row r="54" spans="2:12" x14ac:dyDescent="0.55000000000000004">
      <c r="B54" s="162"/>
      <c r="C54" s="163"/>
      <c r="D54" s="163"/>
      <c r="E54" s="163"/>
      <c r="F54" s="163"/>
      <c r="G54" s="163"/>
      <c r="H54" s="163"/>
      <c r="I54" s="164"/>
    </row>
    <row r="55" spans="2:12" x14ac:dyDescent="0.55000000000000004">
      <c r="B55" s="165"/>
      <c r="C55" s="166"/>
      <c r="D55" s="166"/>
      <c r="E55" s="166"/>
      <c r="F55" s="166"/>
      <c r="G55" s="166"/>
      <c r="H55" s="166"/>
      <c r="I55" s="167"/>
    </row>
    <row r="56" spans="2:12" x14ac:dyDescent="0.55000000000000004">
      <c r="B56" s="103"/>
      <c r="C56" s="103"/>
      <c r="D56" s="103"/>
      <c r="E56" s="103"/>
      <c r="F56" s="103"/>
      <c r="G56" s="103"/>
      <c r="H56" s="103"/>
      <c r="I56" s="103"/>
    </row>
    <row r="57" spans="2:12" x14ac:dyDescent="0.55000000000000004">
      <c r="B57" s="104" t="s">
        <v>112</v>
      </c>
      <c r="C57" s="103"/>
      <c r="D57" s="103"/>
      <c r="E57" s="103"/>
      <c r="F57" s="103"/>
      <c r="G57" s="103"/>
      <c r="H57" s="103"/>
      <c r="I57" s="103"/>
    </row>
    <row r="59" spans="2:12" x14ac:dyDescent="0.55000000000000004">
      <c r="B59" s="42" t="str">
        <f>'1'!B59</f>
        <v>Form template approved by Toxicology Technical Leader Wayne Lewallen on 11/14/2019.</v>
      </c>
    </row>
    <row r="60" spans="2:12" x14ac:dyDescent="0.55000000000000004">
      <c r="B60" s="42"/>
    </row>
    <row r="61" spans="2:12" x14ac:dyDescent="0.55000000000000004">
      <c r="B61" s="42"/>
      <c r="L61" s="119"/>
    </row>
    <row r="62" spans="2:12" x14ac:dyDescent="0.55000000000000004">
      <c r="B62" s="42"/>
      <c r="I62" s="8"/>
      <c r="L62" s="119" t="s">
        <v>118</v>
      </c>
    </row>
    <row r="63" spans="2:12" x14ac:dyDescent="0.55000000000000004">
      <c r="I63" s="131"/>
    </row>
    <row r="64" spans="2:12" x14ac:dyDescent="0.55000000000000004">
      <c r="I64" s="7"/>
    </row>
    <row r="65" spans="1:7" hidden="1" x14ac:dyDescent="0.55000000000000004">
      <c r="B65" s="44" t="s">
        <v>29</v>
      </c>
    </row>
    <row r="66" spans="1:7" hidden="1" x14ac:dyDescent="0.55000000000000004">
      <c r="B66" s="21" t="s">
        <v>41</v>
      </c>
      <c r="C66" s="46" t="s">
        <v>3</v>
      </c>
      <c r="D66" s="45"/>
    </row>
    <row r="67" spans="1:7" hidden="1" x14ac:dyDescent="0.55000000000000004">
      <c r="B67" s="47">
        <f>C11</f>
        <v>0</v>
      </c>
      <c r="C67" s="9" t="e">
        <f>ABS(C11-D$72)</f>
        <v>#DIV/0!</v>
      </c>
      <c r="D67" s="16" t="str">
        <f>IFERROR(C67/$D$72,"")</f>
        <v/>
      </c>
    </row>
    <row r="68" spans="1:7" hidden="1" x14ac:dyDescent="0.55000000000000004">
      <c r="B68" s="47">
        <f>C12</f>
        <v>0</v>
      </c>
      <c r="C68" s="10" t="e">
        <f>ABS(C12-D$72)</f>
        <v>#DIV/0!</v>
      </c>
      <c r="D68" s="16" t="str">
        <f t="shared" ref="D68:D70" si="0">IFERROR(C68/$D$72,"")</f>
        <v/>
      </c>
    </row>
    <row r="69" spans="1:7" hidden="1" x14ac:dyDescent="0.55000000000000004">
      <c r="B69" s="47">
        <f>C13</f>
        <v>0</v>
      </c>
      <c r="C69" s="10" t="e">
        <f>ABS(C13-D$72)</f>
        <v>#DIV/0!</v>
      </c>
      <c r="D69" s="16" t="str">
        <f t="shared" si="0"/>
        <v/>
      </c>
    </row>
    <row r="70" spans="1:7" hidden="1" x14ac:dyDescent="0.55000000000000004">
      <c r="B70" s="47">
        <f>C14</f>
        <v>0</v>
      </c>
      <c r="C70" s="10" t="e">
        <f>ABS(C14-D$72)</f>
        <v>#DIV/0!</v>
      </c>
      <c r="D70" s="16" t="str">
        <f t="shared" si="0"/>
        <v/>
      </c>
    </row>
    <row r="71" spans="1:7" hidden="1" x14ac:dyDescent="0.55000000000000004">
      <c r="F71" s="38" t="s">
        <v>77</v>
      </c>
    </row>
    <row r="72" spans="1:7" hidden="1" x14ac:dyDescent="0.55000000000000004">
      <c r="C72" s="38" t="s">
        <v>0</v>
      </c>
      <c r="D72" s="6" t="e">
        <f>AVERAGE(C11:C14)</f>
        <v>#DIV/0!</v>
      </c>
      <c r="E72" s="38" t="s">
        <v>10</v>
      </c>
      <c r="F72" s="37" t="e">
        <f>D72/1.18</f>
        <v>#DIV/0!</v>
      </c>
      <c r="G72" s="38" t="s">
        <v>10</v>
      </c>
    </row>
    <row r="73" spans="1:7" hidden="1" x14ac:dyDescent="0.55000000000000004">
      <c r="C73" s="55" t="s">
        <v>4</v>
      </c>
      <c r="D73" s="3" t="e">
        <f>TEXT(INT(D72*100)/100,"0.00")</f>
        <v>#DIV/0!</v>
      </c>
      <c r="E73" s="38" t="s">
        <v>10</v>
      </c>
      <c r="F73" s="3" t="e">
        <f>TEXT(INT(F72*100)/100,"0.00")</f>
        <v>#DIV/0!</v>
      </c>
      <c r="G73" s="38" t="s">
        <v>10</v>
      </c>
    </row>
    <row r="74" spans="1:7" hidden="1" x14ac:dyDescent="0.55000000000000004">
      <c r="C74" s="8" t="s">
        <v>1</v>
      </c>
      <c r="D74" s="4" t="str">
        <f>IF(MIN(C11:C14)&lt;0.01,"0.00",D73)</f>
        <v>0.00</v>
      </c>
      <c r="E74" s="38" t="s">
        <v>10</v>
      </c>
      <c r="F74" s="4" t="str">
        <f>IF(MIN(C11:C14)&lt;0.01,"0.00",F73)</f>
        <v>0.00</v>
      </c>
      <c r="G74" s="38" t="s">
        <v>10</v>
      </c>
    </row>
    <row r="75" spans="1:7" hidden="1" x14ac:dyDescent="0.55000000000000004"/>
    <row r="76" spans="1:7" hidden="1" x14ac:dyDescent="0.55000000000000004">
      <c r="C76" s="174" t="s">
        <v>2</v>
      </c>
      <c r="D76" s="56">
        <f>VLOOKUP(C9,Ranges!G9:H12,2)</f>
        <v>0.04</v>
      </c>
    </row>
    <row r="77" spans="1:7" hidden="1" x14ac:dyDescent="0.55000000000000004">
      <c r="B77" s="58"/>
      <c r="C77" s="175"/>
      <c r="D77" s="57" t="e">
        <f>D76*D72</f>
        <v>#DIV/0!</v>
      </c>
      <c r="F77" s="1"/>
    </row>
    <row r="78" spans="1:7" hidden="1" x14ac:dyDescent="0.55000000000000004">
      <c r="B78" s="58"/>
      <c r="C78" s="65"/>
      <c r="D78" s="66"/>
      <c r="F78" s="1"/>
    </row>
    <row r="79" spans="1:7" hidden="1" x14ac:dyDescent="0.55000000000000004">
      <c r="B79" s="11" t="s">
        <v>76</v>
      </c>
      <c r="C79" s="11"/>
    </row>
    <row r="80" spans="1:7" hidden="1" x14ac:dyDescent="0.55000000000000004">
      <c r="A80" s="64"/>
      <c r="B80" s="38" t="s">
        <v>78</v>
      </c>
      <c r="C80" s="63" t="str">
        <f>IF(OR(SUM(J11:J14)&gt;0,MAX(D67:D70)&gt;D76,C8="serum"),"",IF(D74="0.00","",CONCATENATE("The measured ",C8," acetone concentration is ",TEXT(TRUNC(D72,3),"0.000")," +/- ",IF(INT(D72*D76*10000)&lt;5,"0.001",TEXT(D72*D76,"0.000"))," grams per 100 milliliters, at a coverage probability of 99.7%.  ",CHAR(10),CHAR(10))))</f>
        <v/>
      </c>
    </row>
    <row r="81" spans="1:9" hidden="1" x14ac:dyDescent="0.55000000000000004">
      <c r="A81" s="64"/>
      <c r="B81" s="38" t="s">
        <v>79</v>
      </c>
      <c r="C81" s="63" t="str">
        <f>CONCATENATE("The ",C8," alcohol concentration is 0.00 grams of alcohol per 100 milliliters, as defined by NCGS 20-4.01 (1b).  ",IF(AND(B20="",E20="",C9&lt;&gt;"acetone"),C86,CHAR(10)&amp;CHAR(10)))</f>
        <v>The blood alcohol concentration is 0.00 grams of alcohol per 100 milliliters, as defined by NCGS 20-4.01 (1b).    (Analysis performed using HS-GC.)</v>
      </c>
    </row>
    <row r="82" spans="1:9" hidden="1" x14ac:dyDescent="0.55000000000000004">
      <c r="A82" s="64"/>
      <c r="B82" s="38" t="s">
        <v>80</v>
      </c>
      <c r="C82" s="63" t="str">
        <f>IFERROR(IF(AND(SUM(J11:J14)=0,MAX(D67:D70)&gt;D76),"",IF(C8="serum",CONCATENATE("The blood ",C9," concentration is ",TEXT(F74,"0.00")," grams of alcohol per 100 milliliters, as defined by NCGS 20-4.01 (1b).  The reported blood alcohol concentration is a calculated value resulting from a converted serum alcohol concentration.  The measured serum ",C9," concentration is ",TEXT(TRUNC(D72,3),"0.000")," +/- ",IF(INT(D72*D76*10000)&lt;5,"0.001",TEXT(D72*D76,"0.000"))," grams of alcohol per 100 milliliters, at a coverage probability of 99.7%.",IF(AND(B20="",E20=""),C86,CHAR(10)&amp;CHAR(10))),"")),"")</f>
        <v/>
      </c>
    </row>
    <row r="83" spans="1:9" hidden="1" x14ac:dyDescent="0.55000000000000004">
      <c r="A83" s="64"/>
      <c r="B83" s="38" t="s">
        <v>81</v>
      </c>
      <c r="C83" s="63" t="str">
        <f>IFERROR(IF(AND(SUM(J11:J14)=0,MAX(D67:D70)&gt;D76,SUM(K11:K14)=4,M30&lt;&gt;""),CONCATENATE("The ",C8," ",C9," concentration is ",TEXT(INT(M30*100)/100,"0.00")," grams of alcohol per 100 milliliters, as defined by NCGS 20-4.01 (1b)."),IF(AND(SUM(J11:J14)=0,MAX(D67:D70)&gt;D76),"",CONCATENATE("The ",C8," ",C9," concentration is ",TEXT(D74,"0.00")," grams of alcohol per 100 milliliters, as defined by NCGS 20-4.01 (1b).","  The measured ",C8," ",C9," concentration is ",TEXT(TRUNC(D72,3),"0.000")," +/- ",IF(INT(D72*D76*10000)&lt;5,"0.001",TEXT(D72*D76,"0.000"))," grams of alcohol per 100 milliliters, at a coverage probability of 99.7%.  ",IF(AND(B20="",E20=""),C86,CHAR(10)&amp;CHAR(10))))),"")</f>
        <v/>
      </c>
    </row>
    <row r="84" spans="1:9" hidden="1" x14ac:dyDescent="0.55000000000000004">
      <c r="A84" s="64"/>
      <c r="B84" s="38" t="s">
        <v>83</v>
      </c>
      <c r="C84" s="63" t="str">
        <f>CONCATENATE("Analysis confirmed the presence of the following substance: ",B20,".  ",CHAR(10),CHAR(10))</f>
        <v xml:space="preserve">Analysis confirmed the presence of the following substance: .  
</v>
      </c>
    </row>
    <row r="85" spans="1:9" hidden="1" x14ac:dyDescent="0.55000000000000004">
      <c r="A85" s="64"/>
      <c r="B85" s="67" t="s">
        <v>84</v>
      </c>
      <c r="C85" s="54" t="str">
        <f>CONCATENATE("Analysis did not confirm the presence of the following: ",E20,".  ",CHAR(10),CHAR(10))</f>
        <v xml:space="preserve">Analysis did not confirm the presence of the following: .  
</v>
      </c>
    </row>
    <row r="86" spans="1:9" hidden="1" x14ac:dyDescent="0.55000000000000004">
      <c r="A86" s="64"/>
      <c r="B86" s="78" t="s">
        <v>90</v>
      </c>
      <c r="C86" s="101" t="s">
        <v>111</v>
      </c>
    </row>
    <row r="87" spans="1:9" hidden="1" x14ac:dyDescent="0.55000000000000004"/>
    <row r="88" spans="1:9" hidden="1" x14ac:dyDescent="0.55000000000000004"/>
    <row r="89" spans="1:9" hidden="1" x14ac:dyDescent="0.55000000000000004">
      <c r="B89" s="38" t="s">
        <v>100</v>
      </c>
      <c r="E89" s="90"/>
    </row>
    <row r="90" spans="1:9" hidden="1" x14ac:dyDescent="0.55000000000000004">
      <c r="B90" s="159" t="str">
        <f>CONCATENATE(IF(AND(C8&lt;&gt;"serum",C9="acetone"),"- "&amp;C80,""),IF(OR(C17="x",AND(C9&lt;&gt;"acetone",SUM(J11:J14)&gt;0)),"- "&amp;C81,""),IF(AND(SUM(K11:K14)&gt;1,C8&lt;&gt;"serum",C9&lt;&gt;"acetone",C17&lt;&gt;"x",SUM(J11:J14)=0),"- "&amp;C83,""),IF(AND(C8="serum",C17&lt;&gt;"x",SUM(J11:J14)=0),"- "&amp;C82,""),IF(B20&lt;&gt;"","- "&amp;C84,""),IF(E20&lt;&gt;"","- "&amp;C85,""),IF(OR(B20&lt;&gt;"",E20&lt;&gt;"",AND(C9="acetone",C8&lt;&gt;"serum")),C86,""))</f>
        <v/>
      </c>
      <c r="C90" s="160"/>
      <c r="D90" s="160"/>
      <c r="E90" s="160"/>
      <c r="F90" s="160"/>
      <c r="G90" s="160"/>
      <c r="H90" s="160"/>
      <c r="I90" s="161"/>
    </row>
    <row r="91" spans="1:9" hidden="1" x14ac:dyDescent="0.55000000000000004">
      <c r="B91" s="162"/>
      <c r="C91" s="163"/>
      <c r="D91" s="163"/>
      <c r="E91" s="163"/>
      <c r="F91" s="163"/>
      <c r="G91" s="163"/>
      <c r="H91" s="163"/>
      <c r="I91" s="164"/>
    </row>
    <row r="92" spans="1:9" hidden="1" x14ac:dyDescent="0.55000000000000004">
      <c r="B92" s="162"/>
      <c r="C92" s="163"/>
      <c r="D92" s="163"/>
      <c r="E92" s="163"/>
      <c r="F92" s="163"/>
      <c r="G92" s="163"/>
      <c r="H92" s="163"/>
      <c r="I92" s="164"/>
    </row>
    <row r="93" spans="1:9" hidden="1" x14ac:dyDescent="0.55000000000000004">
      <c r="B93" s="162"/>
      <c r="C93" s="163"/>
      <c r="D93" s="163"/>
      <c r="E93" s="163"/>
      <c r="F93" s="163"/>
      <c r="G93" s="163"/>
      <c r="H93" s="163"/>
      <c r="I93" s="164"/>
    </row>
    <row r="94" spans="1:9" hidden="1" x14ac:dyDescent="0.55000000000000004">
      <c r="B94" s="162"/>
      <c r="C94" s="163"/>
      <c r="D94" s="163"/>
      <c r="E94" s="163"/>
      <c r="F94" s="163"/>
      <c r="G94" s="163"/>
      <c r="H94" s="163"/>
      <c r="I94" s="164"/>
    </row>
    <row r="95" spans="1:9" hidden="1" x14ac:dyDescent="0.55000000000000004">
      <c r="B95" s="162"/>
      <c r="C95" s="163"/>
      <c r="D95" s="163"/>
      <c r="E95" s="163"/>
      <c r="F95" s="163"/>
      <c r="G95" s="163"/>
      <c r="H95" s="163"/>
      <c r="I95" s="164"/>
    </row>
    <row r="96" spans="1:9" hidden="1" x14ac:dyDescent="0.55000000000000004">
      <c r="B96" s="162"/>
      <c r="C96" s="163"/>
      <c r="D96" s="163"/>
      <c r="E96" s="163"/>
      <c r="F96" s="163"/>
      <c r="G96" s="163"/>
      <c r="H96" s="163"/>
      <c r="I96" s="164"/>
    </row>
    <row r="97" spans="2:9" hidden="1" x14ac:dyDescent="0.55000000000000004">
      <c r="B97" s="162"/>
      <c r="C97" s="163"/>
      <c r="D97" s="163"/>
      <c r="E97" s="163"/>
      <c r="F97" s="163"/>
      <c r="G97" s="163"/>
      <c r="H97" s="163"/>
      <c r="I97" s="164"/>
    </row>
    <row r="98" spans="2:9" hidden="1" x14ac:dyDescent="0.55000000000000004">
      <c r="B98" s="162"/>
      <c r="C98" s="163"/>
      <c r="D98" s="163"/>
      <c r="E98" s="163"/>
      <c r="F98" s="163"/>
      <c r="G98" s="163"/>
      <c r="H98" s="163"/>
      <c r="I98" s="164"/>
    </row>
    <row r="99" spans="2:9" hidden="1" x14ac:dyDescent="0.55000000000000004">
      <c r="B99" s="165"/>
      <c r="C99" s="166"/>
      <c r="D99" s="166"/>
      <c r="E99" s="166"/>
      <c r="F99" s="166"/>
      <c r="G99" s="166"/>
      <c r="H99" s="166"/>
      <c r="I99" s="167"/>
    </row>
    <row r="100" spans="2:9" hidden="1" x14ac:dyDescent="0.55000000000000004"/>
  </sheetData>
  <sheetProtection algorithmName="SHA-512" hashValue="cUWr/JcA66dLay6o4BQLPpRAAkG5JDPVPu3Smkn57AnV5vAUUoW4tt6i9WzwSTjzTe5SSmLSCj3k5UryF6jKuQ==" saltValue="45SR5frPLcIY1KGzCZ0G4Q==" spinCount="100000" sheet="1" objects="1" scenarios="1"/>
  <mergeCells count="29">
    <mergeCell ref="B1:F1"/>
    <mergeCell ref="E4:F4"/>
    <mergeCell ref="E5:F5"/>
    <mergeCell ref="N7:P7"/>
    <mergeCell ref="F8:F16"/>
    <mergeCell ref="G8:I8"/>
    <mergeCell ref="N8:P8"/>
    <mergeCell ref="G9:I9"/>
    <mergeCell ref="G10:I10"/>
    <mergeCell ref="G11:I11"/>
    <mergeCell ref="B27:I27"/>
    <mergeCell ref="P11:P22"/>
    <mergeCell ref="G12:I12"/>
    <mergeCell ref="G13:I13"/>
    <mergeCell ref="G14:I14"/>
    <mergeCell ref="G15:I15"/>
    <mergeCell ref="G16:I16"/>
    <mergeCell ref="E19:H19"/>
    <mergeCell ref="B20:C20"/>
    <mergeCell ref="E20:H20"/>
    <mergeCell ref="B23:I24"/>
    <mergeCell ref="N23:P23"/>
    <mergeCell ref="O25:P26"/>
    <mergeCell ref="N28:P28"/>
    <mergeCell ref="B30:I38"/>
    <mergeCell ref="B41:I55"/>
    <mergeCell ref="C76:C77"/>
    <mergeCell ref="B90:I99"/>
    <mergeCell ref="N30:P31"/>
  </mergeCells>
  <conditionalFormatting sqref="C67:C70">
    <cfRule type="expression" dxfId="59" priority="8">
      <formula>ABS(C11-$D$72)&gt;$D$77</formula>
    </cfRule>
  </conditionalFormatting>
  <conditionalFormatting sqref="B26">
    <cfRule type="expression" dxfId="58" priority="9">
      <formula>B27=""</formula>
    </cfRule>
  </conditionalFormatting>
  <conditionalFormatting sqref="B4">
    <cfRule type="expression" dxfId="57" priority="7">
      <formula>$B$5=""</formula>
    </cfRule>
  </conditionalFormatting>
  <conditionalFormatting sqref="C4">
    <cfRule type="expression" dxfId="56" priority="6">
      <formula>$C$5=""</formula>
    </cfRule>
  </conditionalFormatting>
  <conditionalFormatting sqref="E4:F4">
    <cfRule type="expression" dxfId="55" priority="5">
      <formula>$E$5=""</formula>
    </cfRule>
  </conditionalFormatting>
  <conditionalFormatting sqref="H4">
    <cfRule type="expression" dxfId="54" priority="4">
      <formula>$H$5=""</formula>
    </cfRule>
  </conditionalFormatting>
  <conditionalFormatting sqref="C8">
    <cfRule type="expression" dxfId="53" priority="3">
      <formula>$C$8&lt;&gt;"blood"</formula>
    </cfRule>
  </conditionalFormatting>
  <conditionalFormatting sqref="C9">
    <cfRule type="expression" dxfId="52" priority="2">
      <formula>$C$9&lt;&gt;"ethanol"</formula>
    </cfRule>
  </conditionalFormatting>
  <conditionalFormatting sqref="M30">
    <cfRule type="expression" dxfId="51" priority="1">
      <formula>N30&lt;&gt;""</formula>
    </cfRule>
  </conditionalFormatting>
  <conditionalFormatting sqref="G9:G12">
    <cfRule type="expression" dxfId="50" priority="211">
      <formula>AND(SUM(J$11:J$14)=0,D67&gt;$D$76)</formula>
    </cfRule>
  </conditionalFormatting>
  <dataValidations count="8">
    <dataValidation type="list" allowBlank="1" showInputMessage="1" showErrorMessage="1" sqref="C17" xr:uid="{00000000-0002-0000-3C00-000000000000}">
      <formula1>applies</formula1>
    </dataValidation>
    <dataValidation type="list" errorStyle="warning" allowBlank="1" showInputMessage="1" showErrorMessage="1" errorTitle="custom entry" error="You have entered a selection not in the drop-down list.  " sqref="B20:C20" xr:uid="{00000000-0002-0000-3C00-000001000000}">
      <formula1>othervolid</formula1>
    </dataValidation>
    <dataValidation type="list" errorStyle="warning" allowBlank="1" showInputMessage="1" showErrorMessage="1" errorTitle="Custom Entry" error="You have entered a name not in the drop-down list." sqref="H5" xr:uid="{00000000-0002-0000-3C00-000002000000}">
      <formula1>analyst_list</formula1>
    </dataValidation>
    <dataValidation type="list" allowBlank="1" showInputMessage="1" showErrorMessage="1" sqref="C8" xr:uid="{00000000-0002-0000-3C00-000003000000}">
      <formula1>matrix_list</formula1>
    </dataValidation>
    <dataValidation type="list" errorStyle="warning" allowBlank="1" showErrorMessage="1" errorTitle="Custom entry" error="You have customized this field." sqref="B23:I24" xr:uid="{00000000-0002-0000-3C00-000004000000}">
      <formula1>statements</formula1>
    </dataValidation>
    <dataValidation type="list" errorStyle="warning" allowBlank="1" showInputMessage="1" showErrorMessage="1" errorTitle="Custom Entry" error="You have entered a selection not in the drop-down list.  " sqref="E20" xr:uid="{00000000-0002-0000-3C00-000005000000}">
      <formula1>othervolid</formula1>
    </dataValidation>
    <dataValidation type="textLength" errorStyle="warning" operator="equal" allowBlank="1" showInputMessage="1" showErrorMessage="1" errorTitle="Case Number Length Error?" error="The length of the case number should be 10 characters." sqref="B5" xr:uid="{00000000-0002-0000-3C00-000006000000}">
      <formula1>10</formula1>
    </dataValidation>
    <dataValidation type="list" errorStyle="warning" allowBlank="1" showErrorMessage="1" errorTitle="Custom entry" error="You have customized this field." sqref="B27:I27" xr:uid="{00000000-0002-0000-3C00-000007000000}">
      <formula1>dispositions</formula1>
    </dataValidation>
  </dataValidations>
  <pageMargins left="0.7" right="0.7" top="0.75" bottom="0.75" header="0.3" footer="0.3"/>
  <pageSetup scale="68" orientation="portrait" horizontalDpi="300" verticalDpi="300" r:id="rId1"/>
  <ignoredErrors>
    <ignoredError sqref="H5 E5 B5:C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2466" r:id="rId4" name="Button 2">
              <controlPr defaultSize="0" print="0" autoFill="0" autoPict="0" macro="[0]!ThisWorkbook.GeneratePDF">
                <anchor moveWithCells="1">
                  <from>
                    <xdr:col>8</xdr:col>
                    <xdr:colOff>1123950</xdr:colOff>
                    <xdr:row>3</xdr:row>
                    <xdr:rowOff>11430</xdr:rowOff>
                  </from>
                  <to>
                    <xdr:col>11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3C00-000008000000}">
          <x14:formula1>
            <xm:f>Ranges!$G$9:$G$12</xm:f>
          </x14:formula1>
          <xm:sqref>C9</xm:sqref>
        </x14:dataValidation>
        <x14:dataValidation type="date" errorStyle="information" operator="lessThan" allowBlank="1" showErrorMessage="1" errorTitle="Uncertainty Update Due" error="The uncertainty values used in this form are due to be updated.  Please ensure you are using the most recent form." xr:uid="{00000000-0002-0000-3C00-000009000000}">
          <x14:formula1>
            <xm:f>Ranges!G14+Ranges!G16</xm:f>
          </x14:formula1>
          <xm:sqref>E5</xm:sqref>
        </x14:dataValidation>
      </x14:dataValidations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63">
    <pageSetUpPr fitToPage="1"/>
  </sheetPr>
  <dimension ref="A1:Q100"/>
  <sheetViews>
    <sheetView showGridLines="0" zoomScaleNormal="100" workbookViewId="0">
      <selection activeCell="C11" sqref="C11"/>
    </sheetView>
  </sheetViews>
  <sheetFormatPr defaultColWidth="9.15625" defaultRowHeight="14.4" x14ac:dyDescent="0.55000000000000004"/>
  <cols>
    <col min="1" max="1" width="1.83984375" style="38" customWidth="1"/>
    <col min="2" max="2" width="20.83984375" style="38" customWidth="1"/>
    <col min="3" max="3" width="12" style="38" bestFit="1" customWidth="1"/>
    <col min="4" max="4" width="11" style="38" customWidth="1"/>
    <col min="5" max="5" width="9.578125" style="38" customWidth="1"/>
    <col min="6" max="6" width="7.15625" style="38" customWidth="1"/>
    <col min="7" max="7" width="7.68359375" style="38" customWidth="1"/>
    <col min="8" max="8" width="25.68359375" style="38" customWidth="1"/>
    <col min="9" max="9" width="38.578125" style="38" customWidth="1"/>
    <col min="10" max="10" width="15.83984375" style="38" hidden="1" customWidth="1"/>
    <col min="11" max="11" width="22.41796875" style="38" hidden="1" customWidth="1"/>
    <col min="12" max="12" width="5" style="38" customWidth="1"/>
    <col min="13" max="13" width="7.41796875" style="38" customWidth="1"/>
    <col min="14" max="14" width="2.26171875" style="38" customWidth="1"/>
    <col min="15" max="15" width="2" style="38" customWidth="1"/>
    <col min="16" max="16" width="88.15625" style="38" customWidth="1"/>
    <col min="17" max="16384" width="9.15625" style="38"/>
  </cols>
  <sheetData>
    <row r="1" spans="2:17" ht="15" customHeight="1" x14ac:dyDescent="0.55000000000000004">
      <c r="B1" s="132" t="str">
        <f>'1'!B1</f>
        <v>Body Fluid Alcohol Concentration and Volatiles Reporting Form</v>
      </c>
      <c r="C1" s="133"/>
      <c r="D1" s="133"/>
      <c r="E1" s="133"/>
      <c r="F1" s="133"/>
      <c r="G1" s="79"/>
      <c r="H1" s="79"/>
      <c r="I1" s="93" t="str">
        <f>'1'!I1</f>
        <v>Version 2</v>
      </c>
      <c r="J1" s="44" t="s">
        <v>40</v>
      </c>
      <c r="K1" s="44" t="s">
        <v>40</v>
      </c>
      <c r="L1" s="44"/>
    </row>
    <row r="2" spans="2:17" ht="15" customHeight="1" x14ac:dyDescent="0.55000000000000004">
      <c r="B2" s="80" t="str">
        <f>'1'!B2</f>
        <v>NCSCL - Toxicology Section</v>
      </c>
      <c r="C2" s="11"/>
      <c r="D2" s="11"/>
      <c r="E2" s="11"/>
      <c r="F2" s="11"/>
      <c r="G2" s="11"/>
      <c r="H2" s="11"/>
      <c r="I2" s="94" t="str">
        <f>'1'!I2</f>
        <v>Effective Date: 11/14/2019</v>
      </c>
      <c r="J2" s="44"/>
      <c r="K2" s="44"/>
      <c r="L2" s="44"/>
      <c r="N2" s="100"/>
    </row>
    <row r="3" spans="2:17" ht="15" customHeight="1" x14ac:dyDescent="0.55000000000000004">
      <c r="D3" s="41"/>
      <c r="O3" s="95" t="s">
        <v>88</v>
      </c>
    </row>
    <row r="4" spans="2:17" ht="15" customHeight="1" x14ac:dyDescent="0.55000000000000004">
      <c r="B4" s="124" t="s">
        <v>37</v>
      </c>
      <c r="C4" s="124" t="s">
        <v>38</v>
      </c>
      <c r="E4" s="138" t="s">
        <v>94</v>
      </c>
      <c r="F4" s="138"/>
      <c r="H4" s="118" t="s">
        <v>44</v>
      </c>
      <c r="J4" s="92"/>
      <c r="O4" s="95"/>
      <c r="P4" s="110" t="s">
        <v>113</v>
      </c>
    </row>
    <row r="5" spans="2:17" ht="15" customHeight="1" x14ac:dyDescent="0.55000000000000004">
      <c r="B5" s="120" t="str">
        <f>IF('Sample list'!B66="","",'Sample list'!B66)</f>
        <v/>
      </c>
      <c r="C5" s="120" t="str">
        <f>IF('Sample list'!C66="","",'Sample list'!C66)</f>
        <v/>
      </c>
      <c r="E5" s="136" t="str">
        <f>IF('1'!E5="","",'1'!E5)</f>
        <v/>
      </c>
      <c r="F5" s="137"/>
      <c r="H5" s="83" t="str">
        <f>IF('1'!H5="","",'1'!H5)</f>
        <v/>
      </c>
      <c r="O5" s="38" t="s">
        <v>88</v>
      </c>
      <c r="P5" s="37" t="str">
        <f>B41</f>
        <v/>
      </c>
    </row>
    <row r="6" spans="2:17" ht="15" customHeight="1" x14ac:dyDescent="0.55000000000000004"/>
    <row r="7" spans="2:17" ht="15" customHeight="1" thickBot="1" x14ac:dyDescent="0.6">
      <c r="N7" s="135" t="s">
        <v>96</v>
      </c>
      <c r="O7" s="135"/>
      <c r="P7" s="135"/>
    </row>
    <row r="8" spans="2:17" ht="15" customHeight="1" x14ac:dyDescent="0.55000000000000004">
      <c r="B8" s="71" t="s">
        <v>92</v>
      </c>
      <c r="C8" s="81" t="s">
        <v>71</v>
      </c>
      <c r="F8" s="141" t="s">
        <v>86</v>
      </c>
      <c r="G8" s="139" t="str">
        <f>CONCATENATE("The measured ",C9," values are:")</f>
        <v>The measured ethanol values are:</v>
      </c>
      <c r="H8" s="140"/>
      <c r="I8" s="140"/>
      <c r="M8" s="64"/>
      <c r="N8" s="134" t="s">
        <v>97</v>
      </c>
      <c r="O8" s="134"/>
      <c r="P8" s="134"/>
      <c r="Q8" s="40"/>
    </row>
    <row r="9" spans="2:17" ht="15" customHeight="1" x14ac:dyDescent="0.55000000000000004">
      <c r="B9" s="72" t="s">
        <v>93</v>
      </c>
      <c r="C9" s="82" t="s">
        <v>5</v>
      </c>
      <c r="F9" s="141"/>
      <c r="G9" s="142" t="str">
        <f>IF(C11="","",IF(C11=0,"0.0000  g/dl",CONCATENATE(TEXT(C11,"0.0000"),"  g/dl",IF(AND(SUM(J$11:J$14)=0,D67&gt;$D$76),CONCATENATE("  (&gt;",$D$76*100,"% deviation from the average)"),""),IF(C11*10000-INT(C11*10000)&gt;0.0001,"    (THIS VALUE CONTAINS MORE DECIMAL PLACES THAN DISPLAYED)",""))))</f>
        <v/>
      </c>
      <c r="H9" s="143"/>
      <c r="I9" s="143"/>
      <c r="M9" s="64"/>
      <c r="N9" s="105"/>
      <c r="O9" s="89"/>
      <c r="P9" s="106"/>
      <c r="Q9" s="40"/>
    </row>
    <row r="10" spans="2:17" ht="15" customHeight="1" x14ac:dyDescent="0.55000000000000004">
      <c r="B10" s="72"/>
      <c r="C10" s="73"/>
      <c r="D10" s="69"/>
      <c r="F10" s="141"/>
      <c r="G10" s="142" t="str">
        <f>IF(C12="","",IF(C12=0,"0.0000  g/dl",CONCATENATE(TEXT(C12,"0.0000"),"  g/dl",IF(AND(SUM(J$11:J$14)=0,D68&gt;$D$76),CONCATENATE("  (&gt;",$D$76*100,"% deviation from the average)"),""),IF(C12*10000-INT(C12*10000)&gt;0.0001,"    (THIS VALUE CONTAINS MORE DECIMAL PLACES THAN DISPLAYED)",""))))</f>
        <v/>
      </c>
      <c r="H10" s="143"/>
      <c r="I10" s="143"/>
      <c r="J10" s="38" t="s">
        <v>39</v>
      </c>
      <c r="K10" s="43" t="s">
        <v>75</v>
      </c>
      <c r="L10" s="43"/>
      <c r="M10" s="64"/>
      <c r="N10" s="7"/>
      <c r="O10" s="89" t="str">
        <f>"Item "&amp;C5&amp;":"</f>
        <v>Item :</v>
      </c>
      <c r="P10" s="89"/>
      <c r="Q10" s="40"/>
    </row>
    <row r="11" spans="2:17" ht="15" customHeight="1" x14ac:dyDescent="0.55000000000000004">
      <c r="B11" s="74" t="s">
        <v>74</v>
      </c>
      <c r="C11" s="84"/>
      <c r="D11" s="2" t="str">
        <f>IF(LEN(C11)&gt;6,"re-enter",IF(C11&gt;0.5,"HI cal",""))</f>
        <v/>
      </c>
      <c r="F11" s="141"/>
      <c r="G11" s="142" t="str">
        <f>IF(C13="","",IF(C13=0,"0.0000  g/dl",CONCATENATE(TEXT(C13,"0.0000"),"  g/dl",IF(AND(SUM(J$11:J$14)=0,D69&gt;$D$76),CONCATENATE("  (&gt;",$D$76*100,"% deviation from the average)"),""),IF(C13*10000-INT(C13*10000)&gt;0.0001,"    (THIS VALUE CONTAINS MORE DECIMAL PLACES THAN DISPLAYED)",""))))</f>
        <v/>
      </c>
      <c r="H11" s="143"/>
      <c r="I11" s="143"/>
      <c r="J11" s="54">
        <f>IF(C11="",0,IF(C11&lt;0.01,1,0))</f>
        <v>0</v>
      </c>
      <c r="K11" s="43">
        <f>IF(C11&lt;&gt;"",1,0)</f>
        <v>0</v>
      </c>
      <c r="L11" s="43"/>
      <c r="M11" s="64"/>
      <c r="N11" s="88"/>
      <c r="O11" s="91"/>
      <c r="P11" s="151" t="str">
        <f>CONCATENATE(IF(B90="","",B90&amp;CHAR(10)&amp;CHAR(10)),IF(B23="","","- "&amp;B23))</f>
        <v/>
      </c>
      <c r="Q11" s="40"/>
    </row>
    <row r="12" spans="2:17" ht="15" customHeight="1" x14ac:dyDescent="0.55000000000000004">
      <c r="B12" s="72"/>
      <c r="C12" s="84"/>
      <c r="D12" s="2" t="str">
        <f>IF(LEN(C12)&gt;6,"re-enter",IF(C12&gt;0.5,"HI cal",""))</f>
        <v/>
      </c>
      <c r="F12" s="141"/>
      <c r="G12" s="142" t="str">
        <f>IF(C14="","",IF(C14=0,"0.0000  g/dl",CONCATENATE(TEXT(C14,"0.0000"),"  g/dl",IF(AND(SUM(J$11:J$14)=0,D70&gt;$D$76),CONCATENATE("  (&gt;",$D$76*100,"% deviation from the average)"),""),IF(C14*10000-INT(C14*10000)&gt;0.0001,"    (THIS VALUE CONTAINS MORE DECIMAL PLACES THAN DISPLAYED)",""))))</f>
        <v/>
      </c>
      <c r="H12" s="143"/>
      <c r="I12" s="143"/>
      <c r="J12" s="54">
        <f>IF(C12="",0,IF(C12&lt;0.01,1,0))</f>
        <v>0</v>
      </c>
      <c r="K12" s="43">
        <f>IF(C12&lt;&gt;"",1,0)</f>
        <v>0</v>
      </c>
      <c r="L12" s="43"/>
      <c r="M12" s="64"/>
      <c r="N12" s="88"/>
      <c r="O12" s="88"/>
      <c r="P12" s="151"/>
      <c r="Q12" s="40"/>
    </row>
    <row r="13" spans="2:17" ht="15" customHeight="1" x14ac:dyDescent="0.55000000000000004">
      <c r="B13" s="72"/>
      <c r="C13" s="84"/>
      <c r="D13" s="2" t="str">
        <f>IF(LEN(C13)&gt;6,"re-enter",IF(C13&gt;0.5,"HI cal",""))</f>
        <v/>
      </c>
      <c r="F13" s="141"/>
      <c r="G13" s="139" t="str">
        <f>IF(MIN(C11:C14)&lt;0.01,"",CONCATENATE("The average of the four values is  ",TEXT(D72,"0.000000")," g/dl."))</f>
        <v/>
      </c>
      <c r="H13" s="140"/>
      <c r="I13" s="140"/>
      <c r="J13" s="54">
        <f>IF(C13="",0,IF(C13&lt;0.01,1,0))</f>
        <v>0</v>
      </c>
      <c r="K13" s="43">
        <f>IF(C13&lt;&gt;"",1,0)</f>
        <v>0</v>
      </c>
      <c r="L13" s="43"/>
      <c r="M13" s="64"/>
      <c r="N13" s="88"/>
      <c r="O13" s="88"/>
      <c r="P13" s="151"/>
      <c r="Q13" s="40"/>
    </row>
    <row r="14" spans="2:17" ht="15" customHeight="1" thickBot="1" x14ac:dyDescent="0.6">
      <c r="B14" s="75"/>
      <c r="C14" s="85"/>
      <c r="D14" s="2" t="str">
        <f>IF(LEN(C14)&gt;6,"re-enter",IF(C14&gt;0.5,"HI cal",""))</f>
        <v/>
      </c>
      <c r="F14" s="141"/>
      <c r="G14" s="144" t="str">
        <f>IF(MIN(C11:C14)&lt;0.01,"",CONCATENATE("The ",D76*100,"% uncertainty is +/- ", TEXT(D77,"0.0000000"), " g/dl, at a 99.73 % level of confidence (k=3)."))</f>
        <v/>
      </c>
      <c r="H14" s="145"/>
      <c r="I14" s="145"/>
      <c r="J14" s="54">
        <f>IF(C14="",0,IF(C14&lt;0.01,1,0))</f>
        <v>0</v>
      </c>
      <c r="K14" s="43">
        <f>IF(C14&lt;&gt;"",1,0)</f>
        <v>0</v>
      </c>
      <c r="L14" s="43"/>
      <c r="M14" s="64"/>
      <c r="N14" s="88"/>
      <c r="O14" s="88"/>
      <c r="P14" s="151"/>
      <c r="Q14" s="40"/>
    </row>
    <row r="15" spans="2:17" x14ac:dyDescent="0.55000000000000004">
      <c r="B15" s="117"/>
      <c r="F15" s="141"/>
      <c r="G15" s="146" t="str">
        <f>IF(OR(MIN(C11:C14)&lt;0.01,SUM(K11:K14)&lt;&gt;4),"",IF(AND(MAX(D67:D70)&gt;D76,M30=""),"",IF(AND(MAX(D67:D70)&gt;D76,M30&lt;&gt;""),"The lowest value was used for reporting.",CONCATENATE("The ",IF(C8="serum","serum converted, ",""),"truncated average for reporting is ",IF(C8="serum",TEXT(F74,"0.00"),TEXT(D74,"0.00")),"  g/dl."))))</f>
        <v/>
      </c>
      <c r="H15" s="147"/>
      <c r="I15" s="147"/>
      <c r="J15" s="54"/>
      <c r="M15" s="64"/>
      <c r="N15" s="88"/>
      <c r="O15" s="91"/>
      <c r="P15" s="151"/>
      <c r="Q15" s="40"/>
    </row>
    <row r="16" spans="2:17" x14ac:dyDescent="0.55000000000000004">
      <c r="B16" s="117"/>
      <c r="C16" s="70" t="str">
        <f>IF(AND(C9&lt;&gt;"acetone",C17="x",SUM(K11:K14)&gt;0,SUM(J11:J14)=0),"'No alcohol' selected below conflicts with entered results!","")</f>
        <v/>
      </c>
      <c r="F16" s="141"/>
      <c r="G16" s="144" t="str">
        <f>IF(C8="serum",CONCATENATE("The serum to whole blood conversion calculation is:  ",TEXT(D72,"0.000000")," g/dl / 1.18 = ",TEXT(F72,"0.000000")," g/dl."),"")</f>
        <v/>
      </c>
      <c r="H16" s="145"/>
      <c r="I16" s="145"/>
      <c r="J16" s="54"/>
      <c r="M16" s="64"/>
      <c r="N16" s="88"/>
      <c r="O16" s="7"/>
      <c r="P16" s="151"/>
      <c r="Q16" s="40"/>
    </row>
    <row r="17" spans="2:17" x14ac:dyDescent="0.55000000000000004">
      <c r="B17" s="68" t="s">
        <v>42</v>
      </c>
      <c r="C17" s="86"/>
      <c r="D17" s="60" t="s">
        <v>43</v>
      </c>
      <c r="F17" s="98"/>
      <c r="M17" s="64"/>
      <c r="N17" s="7"/>
      <c r="O17" s="7"/>
      <c r="P17" s="151"/>
      <c r="Q17" s="40"/>
    </row>
    <row r="18" spans="2:17" x14ac:dyDescent="0.55000000000000004">
      <c r="M18" s="64"/>
      <c r="N18" s="7"/>
      <c r="O18" s="123"/>
      <c r="P18" s="151"/>
      <c r="Q18" s="40"/>
    </row>
    <row r="19" spans="2:17" x14ac:dyDescent="0.55000000000000004">
      <c r="B19" s="59" t="s">
        <v>85</v>
      </c>
      <c r="C19" s="38" t="str">
        <f>IFERROR(IF(B20="","",IF(VLOOKUP(B20,othervolid,1)=B20,"","+")),"+")</f>
        <v/>
      </c>
      <c r="E19" s="148" t="s">
        <v>82</v>
      </c>
      <c r="F19" s="148"/>
      <c r="G19" s="148"/>
      <c r="H19" s="148"/>
      <c r="I19" s="38" t="str">
        <f>IFERROR(IF(E20="","",IF(VLOOKUP(E20,othervolid,1)=E20,"","+")),"+")</f>
        <v/>
      </c>
      <c r="M19" s="64"/>
      <c r="N19" s="7"/>
      <c r="O19" s="7"/>
      <c r="P19" s="151"/>
      <c r="Q19" s="40"/>
    </row>
    <row r="20" spans="2:17" ht="15" customHeight="1" x14ac:dyDescent="0.55000000000000004">
      <c r="B20" s="158"/>
      <c r="C20" s="158"/>
      <c r="E20" s="171"/>
      <c r="F20" s="172"/>
      <c r="G20" s="172"/>
      <c r="H20" s="173"/>
      <c r="M20" s="64"/>
      <c r="N20" s="88"/>
      <c r="O20" s="7"/>
      <c r="P20" s="151"/>
      <c r="Q20" s="40"/>
    </row>
    <row r="21" spans="2:17" x14ac:dyDescent="0.55000000000000004">
      <c r="D21" s="99" t="str">
        <f>IF(AND(B20=E20,B20&lt;&gt;""),"The two entries above conflict with eachother!","")</f>
        <v/>
      </c>
      <c r="M21" s="64"/>
      <c r="N21" s="88"/>
      <c r="O21" s="7"/>
      <c r="P21" s="151"/>
      <c r="Q21" s="40"/>
    </row>
    <row r="22" spans="2:17" ht="15" customHeight="1" x14ac:dyDescent="0.55000000000000004">
      <c r="B22" s="38" t="s">
        <v>101</v>
      </c>
      <c r="E22" s="38" t="str">
        <f>IFERROR(IF(B23="","",IF(VLOOKUP(B23,statements_alpha,1)=B23,"","+")),"+")</f>
        <v/>
      </c>
      <c r="F22" s="39"/>
      <c r="G22" s="58"/>
      <c r="H22" s="58"/>
      <c r="I22" s="58"/>
      <c r="M22" s="64"/>
      <c r="N22" s="7"/>
      <c r="O22" s="7"/>
      <c r="P22" s="151"/>
      <c r="Q22" s="40"/>
    </row>
    <row r="23" spans="2:17" ht="15" customHeight="1" x14ac:dyDescent="0.55000000000000004">
      <c r="B23" s="152"/>
      <c r="C23" s="153"/>
      <c r="D23" s="153"/>
      <c r="E23" s="153"/>
      <c r="F23" s="153"/>
      <c r="G23" s="153"/>
      <c r="H23" s="153"/>
      <c r="I23" s="154"/>
      <c r="M23" s="64"/>
      <c r="N23" s="149" t="s">
        <v>98</v>
      </c>
      <c r="O23" s="134"/>
      <c r="P23" s="150"/>
      <c r="Q23" s="40"/>
    </row>
    <row r="24" spans="2:17" x14ac:dyDescent="0.55000000000000004">
      <c r="B24" s="155"/>
      <c r="C24" s="156"/>
      <c r="D24" s="156"/>
      <c r="E24" s="156"/>
      <c r="F24" s="156"/>
      <c r="G24" s="156"/>
      <c r="H24" s="156"/>
      <c r="I24" s="157"/>
      <c r="M24" s="64"/>
      <c r="N24" s="107"/>
      <c r="O24" s="108"/>
      <c r="P24" s="109"/>
      <c r="Q24" s="40"/>
    </row>
    <row r="25" spans="2:17" x14ac:dyDescent="0.55000000000000004">
      <c r="F25" s="7"/>
      <c r="G25" s="58"/>
      <c r="H25" s="58"/>
      <c r="I25" s="58"/>
      <c r="M25" s="64"/>
      <c r="N25" s="7"/>
      <c r="O25" s="177" t="str">
        <f>IF(B27="","",RIGHT(B27,LEN(B27)-48))</f>
        <v/>
      </c>
      <c r="P25" s="177"/>
      <c r="Q25" s="40"/>
    </row>
    <row r="26" spans="2:17" ht="15" customHeight="1" x14ac:dyDescent="0.55000000000000004">
      <c r="B26" s="111" t="s">
        <v>102</v>
      </c>
      <c r="C26" s="38" t="str">
        <f>IFERROR(IF(B27="","",IF(VLOOKUP(B27,dispositions_alpha,1)=B27,"","+")),"+")</f>
        <v/>
      </c>
      <c r="M26" s="64"/>
      <c r="N26" s="7"/>
      <c r="O26" s="177"/>
      <c r="P26" s="177"/>
      <c r="Q26" s="40"/>
    </row>
    <row r="27" spans="2:17" x14ac:dyDescent="0.55000000000000004">
      <c r="B27" s="168"/>
      <c r="C27" s="169"/>
      <c r="D27" s="169"/>
      <c r="E27" s="169"/>
      <c r="F27" s="169"/>
      <c r="G27" s="169"/>
      <c r="H27" s="169"/>
      <c r="I27" s="170"/>
      <c r="M27" s="64"/>
      <c r="N27" s="7"/>
      <c r="O27" s="7"/>
      <c r="P27" s="7"/>
      <c r="Q27" s="40"/>
    </row>
    <row r="28" spans="2:17" x14ac:dyDescent="0.55000000000000004">
      <c r="M28" s="64"/>
      <c r="N28" s="176" t="s">
        <v>99</v>
      </c>
      <c r="O28" s="176"/>
      <c r="P28" s="176"/>
      <c r="Q28" s="40"/>
    </row>
    <row r="29" spans="2:17" ht="15" customHeight="1" x14ac:dyDescent="0.55000000000000004">
      <c r="B29" s="42" t="s">
        <v>28</v>
      </c>
      <c r="C29" s="102"/>
      <c r="D29" s="102"/>
      <c r="E29" s="102"/>
      <c r="F29" s="102"/>
      <c r="G29" s="102"/>
      <c r="H29" s="102"/>
      <c r="I29" s="102"/>
      <c r="N29" s="79"/>
      <c r="O29" s="79"/>
      <c r="P29" s="79"/>
    </row>
    <row r="30" spans="2:17" x14ac:dyDescent="0.55000000000000004">
      <c r="B30" s="179"/>
      <c r="C30" s="180"/>
      <c r="D30" s="180"/>
      <c r="E30" s="180"/>
      <c r="F30" s="180"/>
      <c r="G30" s="180"/>
      <c r="H30" s="180"/>
      <c r="I30" s="181"/>
      <c r="M30" s="130"/>
      <c r="N30" s="178" t="str">
        <f>IF(AND(MAX(D67:D70)&gt;D76,SUM(K11:K14)=4),"&lt;- If this is a second set of values for the case, and both sets have an unacceptable deviation from the mean, enter the lowest value in the cell to the left (gm/dL).","")</f>
        <v/>
      </c>
      <c r="O30" s="178"/>
      <c r="P30" s="178"/>
    </row>
    <row r="31" spans="2:17" ht="15" customHeight="1" x14ac:dyDescent="0.55000000000000004">
      <c r="B31" s="182"/>
      <c r="C31" s="183"/>
      <c r="D31" s="183"/>
      <c r="E31" s="183"/>
      <c r="F31" s="183"/>
      <c r="G31" s="183"/>
      <c r="H31" s="183"/>
      <c r="I31" s="184"/>
      <c r="N31" s="178"/>
      <c r="O31" s="178"/>
      <c r="P31" s="178"/>
    </row>
    <row r="32" spans="2:17" x14ac:dyDescent="0.55000000000000004">
      <c r="B32" s="182"/>
      <c r="C32" s="183"/>
      <c r="D32" s="183"/>
      <c r="E32" s="183"/>
      <c r="F32" s="183"/>
      <c r="G32" s="183"/>
      <c r="H32" s="183"/>
      <c r="I32" s="184"/>
      <c r="M32" s="5"/>
    </row>
    <row r="33" spans="2:9" x14ac:dyDescent="0.55000000000000004">
      <c r="B33" s="182"/>
      <c r="C33" s="183"/>
      <c r="D33" s="183"/>
      <c r="E33" s="183"/>
      <c r="F33" s="183"/>
      <c r="G33" s="183"/>
      <c r="H33" s="183"/>
      <c r="I33" s="184"/>
    </row>
    <row r="34" spans="2:9" x14ac:dyDescent="0.55000000000000004">
      <c r="B34" s="182"/>
      <c r="C34" s="183"/>
      <c r="D34" s="183"/>
      <c r="E34" s="183"/>
      <c r="F34" s="183"/>
      <c r="G34" s="183"/>
      <c r="H34" s="183"/>
      <c r="I34" s="184"/>
    </row>
    <row r="35" spans="2:9" x14ac:dyDescent="0.55000000000000004">
      <c r="B35" s="182"/>
      <c r="C35" s="183"/>
      <c r="D35" s="183"/>
      <c r="E35" s="183"/>
      <c r="F35" s="183"/>
      <c r="G35" s="183"/>
      <c r="H35" s="183"/>
      <c r="I35" s="184"/>
    </row>
    <row r="36" spans="2:9" x14ac:dyDescent="0.55000000000000004">
      <c r="B36" s="182"/>
      <c r="C36" s="183"/>
      <c r="D36" s="183"/>
      <c r="E36" s="183"/>
      <c r="F36" s="183"/>
      <c r="G36" s="183"/>
      <c r="H36" s="183"/>
      <c r="I36" s="184"/>
    </row>
    <row r="37" spans="2:9" x14ac:dyDescent="0.55000000000000004">
      <c r="B37" s="182"/>
      <c r="C37" s="183"/>
      <c r="D37" s="183"/>
      <c r="E37" s="183"/>
      <c r="F37" s="183"/>
      <c r="G37" s="183"/>
      <c r="H37" s="183"/>
      <c r="I37" s="184"/>
    </row>
    <row r="38" spans="2:9" x14ac:dyDescent="0.55000000000000004">
      <c r="B38" s="185"/>
      <c r="C38" s="186"/>
      <c r="D38" s="186"/>
      <c r="E38" s="186"/>
      <c r="F38" s="186"/>
      <c r="G38" s="186"/>
      <c r="H38" s="186"/>
      <c r="I38" s="187"/>
    </row>
    <row r="40" spans="2:9" x14ac:dyDescent="0.55000000000000004">
      <c r="B40" s="7" t="s">
        <v>103</v>
      </c>
    </row>
    <row r="41" spans="2:9" ht="15" customHeight="1" x14ac:dyDescent="0.55000000000000004">
      <c r="B41" s="159" t="str">
        <f>CONCATENATE(IF(B90="","",B90&amp;CHAR(10)&amp;CHAR(10)),IF(B23="","","- "&amp;B23&amp;CHAR(10)&amp;CHAR(10)))</f>
        <v/>
      </c>
      <c r="C41" s="160"/>
      <c r="D41" s="160"/>
      <c r="E41" s="160"/>
      <c r="F41" s="160"/>
      <c r="G41" s="160"/>
      <c r="H41" s="160"/>
      <c r="I41" s="161"/>
    </row>
    <row r="42" spans="2:9" x14ac:dyDescent="0.55000000000000004">
      <c r="B42" s="162"/>
      <c r="C42" s="163"/>
      <c r="D42" s="163"/>
      <c r="E42" s="163"/>
      <c r="F42" s="163"/>
      <c r="G42" s="163"/>
      <c r="H42" s="163"/>
      <c r="I42" s="164"/>
    </row>
    <row r="43" spans="2:9" x14ac:dyDescent="0.55000000000000004">
      <c r="B43" s="162"/>
      <c r="C43" s="163"/>
      <c r="D43" s="163"/>
      <c r="E43" s="163"/>
      <c r="F43" s="163"/>
      <c r="G43" s="163"/>
      <c r="H43" s="163"/>
      <c r="I43" s="164"/>
    </row>
    <row r="44" spans="2:9" x14ac:dyDescent="0.55000000000000004">
      <c r="B44" s="162"/>
      <c r="C44" s="163"/>
      <c r="D44" s="163"/>
      <c r="E44" s="163"/>
      <c r="F44" s="163"/>
      <c r="G44" s="163"/>
      <c r="H44" s="163"/>
      <c r="I44" s="164"/>
    </row>
    <row r="45" spans="2:9" x14ac:dyDescent="0.55000000000000004">
      <c r="B45" s="162"/>
      <c r="C45" s="163"/>
      <c r="D45" s="163"/>
      <c r="E45" s="163"/>
      <c r="F45" s="163"/>
      <c r="G45" s="163"/>
      <c r="H45" s="163"/>
      <c r="I45" s="164"/>
    </row>
    <row r="46" spans="2:9" x14ac:dyDescent="0.55000000000000004">
      <c r="B46" s="162"/>
      <c r="C46" s="163"/>
      <c r="D46" s="163"/>
      <c r="E46" s="163"/>
      <c r="F46" s="163"/>
      <c r="G46" s="163"/>
      <c r="H46" s="163"/>
      <c r="I46" s="164"/>
    </row>
    <row r="47" spans="2:9" x14ac:dyDescent="0.55000000000000004">
      <c r="B47" s="162"/>
      <c r="C47" s="163"/>
      <c r="D47" s="163"/>
      <c r="E47" s="163"/>
      <c r="F47" s="163"/>
      <c r="G47" s="163"/>
      <c r="H47" s="163"/>
      <c r="I47" s="164"/>
    </row>
    <row r="48" spans="2:9" x14ac:dyDescent="0.55000000000000004">
      <c r="B48" s="162"/>
      <c r="C48" s="163"/>
      <c r="D48" s="163"/>
      <c r="E48" s="163"/>
      <c r="F48" s="163"/>
      <c r="G48" s="163"/>
      <c r="H48" s="163"/>
      <c r="I48" s="164"/>
    </row>
    <row r="49" spans="2:12" x14ac:dyDescent="0.55000000000000004">
      <c r="B49" s="162"/>
      <c r="C49" s="163"/>
      <c r="D49" s="163"/>
      <c r="E49" s="163"/>
      <c r="F49" s="163"/>
      <c r="G49" s="163"/>
      <c r="H49" s="163"/>
      <c r="I49" s="164"/>
    </row>
    <row r="50" spans="2:12" x14ac:dyDescent="0.55000000000000004">
      <c r="B50" s="162"/>
      <c r="C50" s="163"/>
      <c r="D50" s="163"/>
      <c r="E50" s="163"/>
      <c r="F50" s="163"/>
      <c r="G50" s="163"/>
      <c r="H50" s="163"/>
      <c r="I50" s="164"/>
    </row>
    <row r="51" spans="2:12" x14ac:dyDescent="0.55000000000000004">
      <c r="B51" s="162"/>
      <c r="C51" s="163"/>
      <c r="D51" s="163"/>
      <c r="E51" s="163"/>
      <c r="F51" s="163"/>
      <c r="G51" s="163"/>
      <c r="H51" s="163"/>
      <c r="I51" s="164"/>
    </row>
    <row r="52" spans="2:12" x14ac:dyDescent="0.55000000000000004">
      <c r="B52" s="162"/>
      <c r="C52" s="163"/>
      <c r="D52" s="163"/>
      <c r="E52" s="163"/>
      <c r="F52" s="163"/>
      <c r="G52" s="163"/>
      <c r="H52" s="163"/>
      <c r="I52" s="164"/>
    </row>
    <row r="53" spans="2:12" x14ac:dyDescent="0.55000000000000004">
      <c r="B53" s="162"/>
      <c r="C53" s="163"/>
      <c r="D53" s="163"/>
      <c r="E53" s="163"/>
      <c r="F53" s="163"/>
      <c r="G53" s="163"/>
      <c r="H53" s="163"/>
      <c r="I53" s="164"/>
    </row>
    <row r="54" spans="2:12" x14ac:dyDescent="0.55000000000000004">
      <c r="B54" s="162"/>
      <c r="C54" s="163"/>
      <c r="D54" s="163"/>
      <c r="E54" s="163"/>
      <c r="F54" s="163"/>
      <c r="G54" s="163"/>
      <c r="H54" s="163"/>
      <c r="I54" s="164"/>
    </row>
    <row r="55" spans="2:12" x14ac:dyDescent="0.55000000000000004">
      <c r="B55" s="165"/>
      <c r="C55" s="166"/>
      <c r="D55" s="166"/>
      <c r="E55" s="166"/>
      <c r="F55" s="166"/>
      <c r="G55" s="166"/>
      <c r="H55" s="166"/>
      <c r="I55" s="167"/>
    </row>
    <row r="56" spans="2:12" x14ac:dyDescent="0.55000000000000004">
      <c r="B56" s="103"/>
      <c r="C56" s="103"/>
      <c r="D56" s="103"/>
      <c r="E56" s="103"/>
      <c r="F56" s="103"/>
      <c r="G56" s="103"/>
      <c r="H56" s="103"/>
      <c r="I56" s="103"/>
    </row>
    <row r="57" spans="2:12" x14ac:dyDescent="0.55000000000000004">
      <c r="B57" s="104" t="s">
        <v>112</v>
      </c>
      <c r="C57" s="103"/>
      <c r="D57" s="103"/>
      <c r="E57" s="103"/>
      <c r="F57" s="103"/>
      <c r="G57" s="103"/>
      <c r="H57" s="103"/>
      <c r="I57" s="103"/>
    </row>
    <row r="59" spans="2:12" x14ac:dyDescent="0.55000000000000004">
      <c r="B59" s="42" t="str">
        <f>'1'!B59</f>
        <v>Form template approved by Toxicology Technical Leader Wayne Lewallen on 11/14/2019.</v>
      </c>
    </row>
    <row r="60" spans="2:12" x14ac:dyDescent="0.55000000000000004">
      <c r="B60" s="42"/>
    </row>
    <row r="61" spans="2:12" x14ac:dyDescent="0.55000000000000004">
      <c r="B61" s="42"/>
      <c r="L61" s="119"/>
    </row>
    <row r="62" spans="2:12" x14ac:dyDescent="0.55000000000000004">
      <c r="B62" s="42"/>
      <c r="I62" s="8"/>
      <c r="L62" s="119" t="s">
        <v>118</v>
      </c>
    </row>
    <row r="63" spans="2:12" x14ac:dyDescent="0.55000000000000004">
      <c r="I63" s="131"/>
    </row>
    <row r="64" spans="2:12" x14ac:dyDescent="0.55000000000000004">
      <c r="I64" s="7"/>
    </row>
    <row r="65" spans="1:7" hidden="1" x14ac:dyDescent="0.55000000000000004">
      <c r="B65" s="44" t="s">
        <v>29</v>
      </c>
    </row>
    <row r="66" spans="1:7" hidden="1" x14ac:dyDescent="0.55000000000000004">
      <c r="B66" s="21" t="s">
        <v>41</v>
      </c>
      <c r="C66" s="46" t="s">
        <v>3</v>
      </c>
      <c r="D66" s="45"/>
    </row>
    <row r="67" spans="1:7" hidden="1" x14ac:dyDescent="0.55000000000000004">
      <c r="B67" s="47">
        <f>C11</f>
        <v>0</v>
      </c>
      <c r="C67" s="9" t="e">
        <f>ABS(C11-D$72)</f>
        <v>#DIV/0!</v>
      </c>
      <c r="D67" s="16" t="str">
        <f>IFERROR(C67/$D$72,"")</f>
        <v/>
      </c>
    </row>
    <row r="68" spans="1:7" hidden="1" x14ac:dyDescent="0.55000000000000004">
      <c r="B68" s="47">
        <f>C12</f>
        <v>0</v>
      </c>
      <c r="C68" s="10" t="e">
        <f>ABS(C12-D$72)</f>
        <v>#DIV/0!</v>
      </c>
      <c r="D68" s="16" t="str">
        <f t="shared" ref="D68:D70" si="0">IFERROR(C68/$D$72,"")</f>
        <v/>
      </c>
    </row>
    <row r="69" spans="1:7" hidden="1" x14ac:dyDescent="0.55000000000000004">
      <c r="B69" s="47">
        <f>C13</f>
        <v>0</v>
      </c>
      <c r="C69" s="10" t="e">
        <f>ABS(C13-D$72)</f>
        <v>#DIV/0!</v>
      </c>
      <c r="D69" s="16" t="str">
        <f t="shared" si="0"/>
        <v/>
      </c>
    </row>
    <row r="70" spans="1:7" hidden="1" x14ac:dyDescent="0.55000000000000004">
      <c r="B70" s="47">
        <f>C14</f>
        <v>0</v>
      </c>
      <c r="C70" s="10" t="e">
        <f>ABS(C14-D$72)</f>
        <v>#DIV/0!</v>
      </c>
      <c r="D70" s="16" t="str">
        <f t="shared" si="0"/>
        <v/>
      </c>
    </row>
    <row r="71" spans="1:7" hidden="1" x14ac:dyDescent="0.55000000000000004">
      <c r="F71" s="38" t="s">
        <v>77</v>
      </c>
    </row>
    <row r="72" spans="1:7" hidden="1" x14ac:dyDescent="0.55000000000000004">
      <c r="C72" s="38" t="s">
        <v>0</v>
      </c>
      <c r="D72" s="6" t="e">
        <f>AVERAGE(C11:C14)</f>
        <v>#DIV/0!</v>
      </c>
      <c r="E72" s="38" t="s">
        <v>10</v>
      </c>
      <c r="F72" s="37" t="e">
        <f>D72/1.18</f>
        <v>#DIV/0!</v>
      </c>
      <c r="G72" s="38" t="s">
        <v>10</v>
      </c>
    </row>
    <row r="73" spans="1:7" hidden="1" x14ac:dyDescent="0.55000000000000004">
      <c r="C73" s="55" t="s">
        <v>4</v>
      </c>
      <c r="D73" s="3" t="e">
        <f>TEXT(INT(D72*100)/100,"0.00")</f>
        <v>#DIV/0!</v>
      </c>
      <c r="E73" s="38" t="s">
        <v>10</v>
      </c>
      <c r="F73" s="3" t="e">
        <f>TEXT(INT(F72*100)/100,"0.00")</f>
        <v>#DIV/0!</v>
      </c>
      <c r="G73" s="38" t="s">
        <v>10</v>
      </c>
    </row>
    <row r="74" spans="1:7" hidden="1" x14ac:dyDescent="0.55000000000000004">
      <c r="C74" s="8" t="s">
        <v>1</v>
      </c>
      <c r="D74" s="4" t="str">
        <f>IF(MIN(C11:C14)&lt;0.01,"0.00",D73)</f>
        <v>0.00</v>
      </c>
      <c r="E74" s="38" t="s">
        <v>10</v>
      </c>
      <c r="F74" s="4" t="str">
        <f>IF(MIN(C11:C14)&lt;0.01,"0.00",F73)</f>
        <v>0.00</v>
      </c>
      <c r="G74" s="38" t="s">
        <v>10</v>
      </c>
    </row>
    <row r="75" spans="1:7" hidden="1" x14ac:dyDescent="0.55000000000000004"/>
    <row r="76" spans="1:7" hidden="1" x14ac:dyDescent="0.55000000000000004">
      <c r="C76" s="174" t="s">
        <v>2</v>
      </c>
      <c r="D76" s="56">
        <f>VLOOKUP(C9,Ranges!G9:H12,2)</f>
        <v>0.04</v>
      </c>
    </row>
    <row r="77" spans="1:7" hidden="1" x14ac:dyDescent="0.55000000000000004">
      <c r="B77" s="58"/>
      <c r="C77" s="175"/>
      <c r="D77" s="57" t="e">
        <f>D76*D72</f>
        <v>#DIV/0!</v>
      </c>
      <c r="F77" s="1"/>
    </row>
    <row r="78" spans="1:7" hidden="1" x14ac:dyDescent="0.55000000000000004">
      <c r="B78" s="58"/>
      <c r="C78" s="65"/>
      <c r="D78" s="66"/>
      <c r="F78" s="1"/>
    </row>
    <row r="79" spans="1:7" hidden="1" x14ac:dyDescent="0.55000000000000004">
      <c r="B79" s="11" t="s">
        <v>76</v>
      </c>
      <c r="C79" s="11"/>
    </row>
    <row r="80" spans="1:7" hidden="1" x14ac:dyDescent="0.55000000000000004">
      <c r="A80" s="64"/>
      <c r="B80" s="38" t="s">
        <v>78</v>
      </c>
      <c r="C80" s="63" t="str">
        <f>IF(OR(SUM(J11:J14)&gt;0,MAX(D67:D70)&gt;D76,C8="serum"),"",IF(D74="0.00","",CONCATENATE("The measured ",C8," acetone concentration is ",TEXT(TRUNC(D72,3),"0.000")," +/- ",IF(INT(D72*D76*10000)&lt;5,"0.001",TEXT(D72*D76,"0.000"))," grams per 100 milliliters, at a coverage probability of 99.7%.  ",CHAR(10),CHAR(10))))</f>
        <v/>
      </c>
    </row>
    <row r="81" spans="1:9" hidden="1" x14ac:dyDescent="0.55000000000000004">
      <c r="A81" s="64"/>
      <c r="B81" s="38" t="s">
        <v>79</v>
      </c>
      <c r="C81" s="63" t="str">
        <f>CONCATENATE("The ",C8," alcohol concentration is 0.00 grams of alcohol per 100 milliliters, as defined by NCGS 20-4.01 (1b).  ",IF(AND(B20="",E20="",C9&lt;&gt;"acetone"),C86,CHAR(10)&amp;CHAR(10)))</f>
        <v>The blood alcohol concentration is 0.00 grams of alcohol per 100 milliliters, as defined by NCGS 20-4.01 (1b).    (Analysis performed using HS-GC.)</v>
      </c>
    </row>
    <row r="82" spans="1:9" hidden="1" x14ac:dyDescent="0.55000000000000004">
      <c r="A82" s="64"/>
      <c r="B82" s="38" t="s">
        <v>80</v>
      </c>
      <c r="C82" s="63" t="str">
        <f>IFERROR(IF(AND(SUM(J11:J14)=0,MAX(D67:D70)&gt;D76),"",IF(C8="serum",CONCATENATE("The blood ",C9," concentration is ",TEXT(F74,"0.00")," grams of alcohol per 100 milliliters, as defined by NCGS 20-4.01 (1b).  The reported blood alcohol concentration is a calculated value resulting from a converted serum alcohol concentration.  The measured serum ",C9," concentration is ",TEXT(TRUNC(D72,3),"0.000")," +/- ",IF(INT(D72*D76*10000)&lt;5,"0.001",TEXT(D72*D76,"0.000"))," grams of alcohol per 100 milliliters, at a coverage probability of 99.7%.",IF(AND(B20="",E20=""),C86,CHAR(10)&amp;CHAR(10))),"")),"")</f>
        <v/>
      </c>
    </row>
    <row r="83" spans="1:9" hidden="1" x14ac:dyDescent="0.55000000000000004">
      <c r="A83" s="64"/>
      <c r="B83" s="38" t="s">
        <v>81</v>
      </c>
      <c r="C83" s="63" t="str">
        <f>IFERROR(IF(AND(SUM(J11:J14)=0,MAX(D67:D70)&gt;D76,SUM(K11:K14)=4,M30&lt;&gt;""),CONCATENATE("The ",C8," ",C9," concentration is ",TEXT(INT(M30*100)/100,"0.00")," grams of alcohol per 100 milliliters, as defined by NCGS 20-4.01 (1b)."),IF(AND(SUM(J11:J14)=0,MAX(D67:D70)&gt;D76),"",CONCATENATE("The ",C8," ",C9," concentration is ",TEXT(D74,"0.00")," grams of alcohol per 100 milliliters, as defined by NCGS 20-4.01 (1b).","  The measured ",C8," ",C9," concentration is ",TEXT(TRUNC(D72,3),"0.000")," +/- ",IF(INT(D72*D76*10000)&lt;5,"0.001",TEXT(D72*D76,"0.000"))," grams of alcohol per 100 milliliters, at a coverage probability of 99.7%.  ",IF(AND(B20="",E20=""),C86,CHAR(10)&amp;CHAR(10))))),"")</f>
        <v/>
      </c>
    </row>
    <row r="84" spans="1:9" hidden="1" x14ac:dyDescent="0.55000000000000004">
      <c r="A84" s="64"/>
      <c r="B84" s="38" t="s">
        <v>83</v>
      </c>
      <c r="C84" s="63" t="str">
        <f>CONCATENATE("Analysis confirmed the presence of the following substance: ",B20,".  ",CHAR(10),CHAR(10))</f>
        <v xml:space="preserve">Analysis confirmed the presence of the following substance: .  
</v>
      </c>
    </row>
    <row r="85" spans="1:9" hidden="1" x14ac:dyDescent="0.55000000000000004">
      <c r="A85" s="64"/>
      <c r="B85" s="67" t="s">
        <v>84</v>
      </c>
      <c r="C85" s="54" t="str">
        <f>CONCATENATE("Analysis did not confirm the presence of the following: ",E20,".  ",CHAR(10),CHAR(10))</f>
        <v xml:space="preserve">Analysis did not confirm the presence of the following: .  
</v>
      </c>
    </row>
    <row r="86" spans="1:9" hidden="1" x14ac:dyDescent="0.55000000000000004">
      <c r="A86" s="64"/>
      <c r="B86" s="78" t="s">
        <v>90</v>
      </c>
      <c r="C86" s="101" t="s">
        <v>111</v>
      </c>
    </row>
    <row r="87" spans="1:9" hidden="1" x14ac:dyDescent="0.55000000000000004"/>
    <row r="88" spans="1:9" hidden="1" x14ac:dyDescent="0.55000000000000004"/>
    <row r="89" spans="1:9" hidden="1" x14ac:dyDescent="0.55000000000000004">
      <c r="B89" s="38" t="s">
        <v>100</v>
      </c>
      <c r="E89" s="90"/>
    </row>
    <row r="90" spans="1:9" hidden="1" x14ac:dyDescent="0.55000000000000004">
      <c r="B90" s="159" t="str">
        <f>CONCATENATE(IF(AND(C8&lt;&gt;"serum",C9="acetone"),"- "&amp;C80,""),IF(OR(C17="x",AND(C9&lt;&gt;"acetone",SUM(J11:J14)&gt;0)),"- "&amp;C81,""),IF(AND(SUM(K11:K14)&gt;1,C8&lt;&gt;"serum",C9&lt;&gt;"acetone",C17&lt;&gt;"x",SUM(J11:J14)=0),"- "&amp;C83,""),IF(AND(C8="serum",C17&lt;&gt;"x",SUM(J11:J14)=0),"- "&amp;C82,""),IF(B20&lt;&gt;"","- "&amp;C84,""),IF(E20&lt;&gt;"","- "&amp;C85,""),IF(OR(B20&lt;&gt;"",E20&lt;&gt;"",AND(C9="acetone",C8&lt;&gt;"serum")),C86,""))</f>
        <v/>
      </c>
      <c r="C90" s="160"/>
      <c r="D90" s="160"/>
      <c r="E90" s="160"/>
      <c r="F90" s="160"/>
      <c r="G90" s="160"/>
      <c r="H90" s="160"/>
      <c r="I90" s="161"/>
    </row>
    <row r="91" spans="1:9" hidden="1" x14ac:dyDescent="0.55000000000000004">
      <c r="B91" s="162"/>
      <c r="C91" s="163"/>
      <c r="D91" s="163"/>
      <c r="E91" s="163"/>
      <c r="F91" s="163"/>
      <c r="G91" s="163"/>
      <c r="H91" s="163"/>
      <c r="I91" s="164"/>
    </row>
    <row r="92" spans="1:9" hidden="1" x14ac:dyDescent="0.55000000000000004">
      <c r="B92" s="162"/>
      <c r="C92" s="163"/>
      <c r="D92" s="163"/>
      <c r="E92" s="163"/>
      <c r="F92" s="163"/>
      <c r="G92" s="163"/>
      <c r="H92" s="163"/>
      <c r="I92" s="164"/>
    </row>
    <row r="93" spans="1:9" hidden="1" x14ac:dyDescent="0.55000000000000004">
      <c r="B93" s="162"/>
      <c r="C93" s="163"/>
      <c r="D93" s="163"/>
      <c r="E93" s="163"/>
      <c r="F93" s="163"/>
      <c r="G93" s="163"/>
      <c r="H93" s="163"/>
      <c r="I93" s="164"/>
    </row>
    <row r="94" spans="1:9" hidden="1" x14ac:dyDescent="0.55000000000000004">
      <c r="B94" s="162"/>
      <c r="C94" s="163"/>
      <c r="D94" s="163"/>
      <c r="E94" s="163"/>
      <c r="F94" s="163"/>
      <c r="G94" s="163"/>
      <c r="H94" s="163"/>
      <c r="I94" s="164"/>
    </row>
    <row r="95" spans="1:9" hidden="1" x14ac:dyDescent="0.55000000000000004">
      <c r="B95" s="162"/>
      <c r="C95" s="163"/>
      <c r="D95" s="163"/>
      <c r="E95" s="163"/>
      <c r="F95" s="163"/>
      <c r="G95" s="163"/>
      <c r="H95" s="163"/>
      <c r="I95" s="164"/>
    </row>
    <row r="96" spans="1:9" hidden="1" x14ac:dyDescent="0.55000000000000004">
      <c r="B96" s="162"/>
      <c r="C96" s="163"/>
      <c r="D96" s="163"/>
      <c r="E96" s="163"/>
      <c r="F96" s="163"/>
      <c r="G96" s="163"/>
      <c r="H96" s="163"/>
      <c r="I96" s="164"/>
    </row>
    <row r="97" spans="2:9" hidden="1" x14ac:dyDescent="0.55000000000000004">
      <c r="B97" s="162"/>
      <c r="C97" s="163"/>
      <c r="D97" s="163"/>
      <c r="E97" s="163"/>
      <c r="F97" s="163"/>
      <c r="G97" s="163"/>
      <c r="H97" s="163"/>
      <c r="I97" s="164"/>
    </row>
    <row r="98" spans="2:9" hidden="1" x14ac:dyDescent="0.55000000000000004">
      <c r="B98" s="162"/>
      <c r="C98" s="163"/>
      <c r="D98" s="163"/>
      <c r="E98" s="163"/>
      <c r="F98" s="163"/>
      <c r="G98" s="163"/>
      <c r="H98" s="163"/>
      <c r="I98" s="164"/>
    </row>
    <row r="99" spans="2:9" hidden="1" x14ac:dyDescent="0.55000000000000004">
      <c r="B99" s="165"/>
      <c r="C99" s="166"/>
      <c r="D99" s="166"/>
      <c r="E99" s="166"/>
      <c r="F99" s="166"/>
      <c r="G99" s="166"/>
      <c r="H99" s="166"/>
      <c r="I99" s="167"/>
    </row>
    <row r="100" spans="2:9" hidden="1" x14ac:dyDescent="0.55000000000000004"/>
  </sheetData>
  <sheetProtection algorithmName="SHA-512" hashValue="eg9WYFUe/SepmOi0gXmNtVjHPoKh2EapZbWlV/micDms95rrE7OxKmdPhDzYLgAH2RquqOX8ZBmKofyb8W7V7A==" saltValue="+UgL3jDk7OoAuzLXImhj7w==" spinCount="100000" sheet="1" objects="1" scenarios="1"/>
  <mergeCells count="29">
    <mergeCell ref="B1:F1"/>
    <mergeCell ref="E4:F4"/>
    <mergeCell ref="E5:F5"/>
    <mergeCell ref="N7:P7"/>
    <mergeCell ref="F8:F16"/>
    <mergeCell ref="G8:I8"/>
    <mergeCell ref="N8:P8"/>
    <mergeCell ref="G9:I9"/>
    <mergeCell ref="G10:I10"/>
    <mergeCell ref="G11:I11"/>
    <mergeCell ref="B27:I27"/>
    <mergeCell ref="P11:P22"/>
    <mergeCell ref="G12:I12"/>
    <mergeCell ref="G13:I13"/>
    <mergeCell ref="G14:I14"/>
    <mergeCell ref="G15:I15"/>
    <mergeCell ref="G16:I16"/>
    <mergeCell ref="E19:H19"/>
    <mergeCell ref="B20:C20"/>
    <mergeCell ref="E20:H20"/>
    <mergeCell ref="B23:I24"/>
    <mergeCell ref="N23:P23"/>
    <mergeCell ref="O25:P26"/>
    <mergeCell ref="N28:P28"/>
    <mergeCell ref="B30:I38"/>
    <mergeCell ref="B41:I55"/>
    <mergeCell ref="C76:C77"/>
    <mergeCell ref="B90:I99"/>
    <mergeCell ref="N30:P31"/>
  </mergeCells>
  <conditionalFormatting sqref="C67:C70">
    <cfRule type="expression" dxfId="49" priority="8">
      <formula>ABS(C11-$D$72)&gt;$D$77</formula>
    </cfRule>
  </conditionalFormatting>
  <conditionalFormatting sqref="B26">
    <cfRule type="expression" dxfId="48" priority="9">
      <formula>B27=""</formula>
    </cfRule>
  </conditionalFormatting>
  <conditionalFormatting sqref="B4">
    <cfRule type="expression" dxfId="47" priority="7">
      <formula>$B$5=""</formula>
    </cfRule>
  </conditionalFormatting>
  <conditionalFormatting sqref="C4">
    <cfRule type="expression" dxfId="46" priority="6">
      <formula>$C$5=""</formula>
    </cfRule>
  </conditionalFormatting>
  <conditionalFormatting sqref="E4:F4">
    <cfRule type="expression" dxfId="45" priority="5">
      <formula>$E$5=""</formula>
    </cfRule>
  </conditionalFormatting>
  <conditionalFormatting sqref="H4">
    <cfRule type="expression" dxfId="44" priority="4">
      <formula>$H$5=""</formula>
    </cfRule>
  </conditionalFormatting>
  <conditionalFormatting sqref="C8">
    <cfRule type="expression" dxfId="43" priority="3">
      <formula>$C$8&lt;&gt;"blood"</formula>
    </cfRule>
  </conditionalFormatting>
  <conditionalFormatting sqref="C9">
    <cfRule type="expression" dxfId="42" priority="2">
      <formula>$C$9&lt;&gt;"ethanol"</formula>
    </cfRule>
  </conditionalFormatting>
  <conditionalFormatting sqref="M30">
    <cfRule type="expression" dxfId="41" priority="1">
      <formula>N30&lt;&gt;""</formula>
    </cfRule>
  </conditionalFormatting>
  <conditionalFormatting sqref="G9:G12">
    <cfRule type="expression" dxfId="40" priority="214">
      <formula>AND(SUM(J$11:J$14)=0,D67&gt;$D$76)</formula>
    </cfRule>
  </conditionalFormatting>
  <dataValidations count="8">
    <dataValidation type="list" errorStyle="warning" allowBlank="1" showErrorMessage="1" errorTitle="Custom entry" error="You have customized this field." sqref="B27:I27" xr:uid="{00000000-0002-0000-3D00-000000000000}">
      <formula1>dispositions</formula1>
    </dataValidation>
    <dataValidation type="textLength" errorStyle="warning" operator="equal" allowBlank="1" showInputMessage="1" showErrorMessage="1" errorTitle="Case Number Length Error?" error="The length of the case number should be 10 characters." sqref="B5" xr:uid="{00000000-0002-0000-3D00-000001000000}">
      <formula1>10</formula1>
    </dataValidation>
    <dataValidation type="list" errorStyle="warning" allowBlank="1" showInputMessage="1" showErrorMessage="1" errorTitle="Custom Entry" error="You have entered a selection not in the drop-down list.  " sqref="E20" xr:uid="{00000000-0002-0000-3D00-000002000000}">
      <formula1>othervolid</formula1>
    </dataValidation>
    <dataValidation type="list" errorStyle="warning" allowBlank="1" showErrorMessage="1" errorTitle="Custom entry" error="You have customized this field." sqref="B23:I24" xr:uid="{00000000-0002-0000-3D00-000003000000}">
      <formula1>statements</formula1>
    </dataValidation>
    <dataValidation type="list" allowBlank="1" showInputMessage="1" showErrorMessage="1" sqref="C8" xr:uid="{00000000-0002-0000-3D00-000004000000}">
      <formula1>matrix_list</formula1>
    </dataValidation>
    <dataValidation type="list" errorStyle="warning" allowBlank="1" showInputMessage="1" showErrorMessage="1" errorTitle="Custom Entry" error="You have entered a name not in the drop-down list." sqref="H5" xr:uid="{00000000-0002-0000-3D00-000005000000}">
      <formula1>analyst_list</formula1>
    </dataValidation>
    <dataValidation type="list" errorStyle="warning" allowBlank="1" showInputMessage="1" showErrorMessage="1" errorTitle="custom entry" error="You have entered a selection not in the drop-down list.  " sqref="B20:C20" xr:uid="{00000000-0002-0000-3D00-000006000000}">
      <formula1>othervolid</formula1>
    </dataValidation>
    <dataValidation type="list" allowBlank="1" showInputMessage="1" showErrorMessage="1" sqref="C17" xr:uid="{00000000-0002-0000-3D00-000007000000}">
      <formula1>applies</formula1>
    </dataValidation>
  </dataValidations>
  <pageMargins left="0.7" right="0.7" top="0.75" bottom="0.75" header="0.3" footer="0.3"/>
  <pageSetup scale="68" orientation="portrait" horizontalDpi="300" verticalDpi="300" r:id="rId1"/>
  <ignoredErrors>
    <ignoredError sqref="H5 E5 B5:C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490" r:id="rId4" name="Button 2">
              <controlPr defaultSize="0" print="0" autoFill="0" autoPict="0" macro="[0]!ThisWorkbook.GeneratePDF">
                <anchor moveWithCells="1">
                  <from>
                    <xdr:col>8</xdr:col>
                    <xdr:colOff>1123950</xdr:colOff>
                    <xdr:row>3</xdr:row>
                    <xdr:rowOff>11430</xdr:rowOff>
                  </from>
                  <to>
                    <xdr:col>11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3D00-000008000000}">
          <x14:formula1>
            <xm:f>Ranges!$G$9:$G$12</xm:f>
          </x14:formula1>
          <xm:sqref>C9</xm:sqref>
        </x14:dataValidation>
        <x14:dataValidation type="date" errorStyle="information" operator="lessThan" allowBlank="1" showErrorMessage="1" errorTitle="Uncertainty Update Due" error="The uncertainty values used in this form are due to be updated.  Please ensure you are using the most recent form." xr:uid="{00000000-0002-0000-3D00-000009000000}">
          <x14:formula1>
            <xm:f>Ranges!G14+Ranges!G16</xm:f>
          </x14:formula1>
          <xm:sqref>E5</xm:sqref>
        </x14:dataValidation>
      </x14:dataValidations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64">
    <pageSetUpPr fitToPage="1"/>
  </sheetPr>
  <dimension ref="A1:Q100"/>
  <sheetViews>
    <sheetView showGridLines="0" zoomScaleNormal="100" workbookViewId="0">
      <selection activeCell="C11" sqref="C11"/>
    </sheetView>
  </sheetViews>
  <sheetFormatPr defaultColWidth="9.15625" defaultRowHeight="14.4" x14ac:dyDescent="0.55000000000000004"/>
  <cols>
    <col min="1" max="1" width="1.83984375" style="38" customWidth="1"/>
    <col min="2" max="2" width="20.83984375" style="38" customWidth="1"/>
    <col min="3" max="3" width="12" style="38" bestFit="1" customWidth="1"/>
    <col min="4" max="4" width="11" style="38" customWidth="1"/>
    <col min="5" max="5" width="9.578125" style="38" customWidth="1"/>
    <col min="6" max="6" width="7.15625" style="38" customWidth="1"/>
    <col min="7" max="7" width="7.68359375" style="38" customWidth="1"/>
    <col min="8" max="8" width="25.68359375" style="38" customWidth="1"/>
    <col min="9" max="9" width="38.578125" style="38" customWidth="1"/>
    <col min="10" max="10" width="15.83984375" style="38" hidden="1" customWidth="1"/>
    <col min="11" max="11" width="22.41796875" style="38" hidden="1" customWidth="1"/>
    <col min="12" max="12" width="5" style="38" customWidth="1"/>
    <col min="13" max="13" width="7.41796875" style="38" customWidth="1"/>
    <col min="14" max="14" width="2.26171875" style="38" customWidth="1"/>
    <col min="15" max="15" width="2" style="38" customWidth="1"/>
    <col min="16" max="16" width="88.15625" style="38" customWidth="1"/>
    <col min="17" max="16384" width="9.15625" style="38"/>
  </cols>
  <sheetData>
    <row r="1" spans="2:17" ht="15" customHeight="1" x14ac:dyDescent="0.55000000000000004">
      <c r="B1" s="132" t="str">
        <f>'1'!B1</f>
        <v>Body Fluid Alcohol Concentration and Volatiles Reporting Form</v>
      </c>
      <c r="C1" s="133"/>
      <c r="D1" s="133"/>
      <c r="E1" s="133"/>
      <c r="F1" s="133"/>
      <c r="G1" s="79"/>
      <c r="H1" s="79"/>
      <c r="I1" s="93" t="str">
        <f>'1'!I1</f>
        <v>Version 2</v>
      </c>
      <c r="J1" s="44" t="s">
        <v>40</v>
      </c>
      <c r="K1" s="44" t="s">
        <v>40</v>
      </c>
      <c r="L1" s="44"/>
    </row>
    <row r="2" spans="2:17" ht="15" customHeight="1" x14ac:dyDescent="0.55000000000000004">
      <c r="B2" s="80" t="str">
        <f>'1'!B2</f>
        <v>NCSCL - Toxicology Section</v>
      </c>
      <c r="C2" s="11"/>
      <c r="D2" s="11"/>
      <c r="E2" s="11"/>
      <c r="F2" s="11"/>
      <c r="G2" s="11"/>
      <c r="H2" s="11"/>
      <c r="I2" s="94" t="str">
        <f>'1'!I2</f>
        <v>Effective Date: 11/14/2019</v>
      </c>
      <c r="J2" s="44"/>
      <c r="K2" s="44"/>
      <c r="L2" s="44"/>
      <c r="N2" s="100"/>
    </row>
    <row r="3" spans="2:17" ht="15" customHeight="1" x14ac:dyDescent="0.55000000000000004">
      <c r="D3" s="41"/>
      <c r="O3" s="95" t="s">
        <v>88</v>
      </c>
    </row>
    <row r="4" spans="2:17" ht="15" customHeight="1" x14ac:dyDescent="0.55000000000000004">
      <c r="B4" s="124" t="s">
        <v>37</v>
      </c>
      <c r="C4" s="124" t="s">
        <v>38</v>
      </c>
      <c r="E4" s="138" t="s">
        <v>94</v>
      </c>
      <c r="F4" s="138"/>
      <c r="H4" s="118" t="s">
        <v>44</v>
      </c>
      <c r="J4" s="92"/>
      <c r="O4" s="95"/>
      <c r="P4" s="110" t="s">
        <v>113</v>
      </c>
    </row>
    <row r="5" spans="2:17" ht="15" customHeight="1" x14ac:dyDescent="0.55000000000000004">
      <c r="B5" s="120" t="str">
        <f>IF('Sample list'!B67="","",'Sample list'!B67)</f>
        <v/>
      </c>
      <c r="C5" s="120" t="str">
        <f>IF('Sample list'!C67="","",'Sample list'!C67)</f>
        <v/>
      </c>
      <c r="E5" s="136" t="str">
        <f>IF('1'!E5="","",'1'!E5)</f>
        <v/>
      </c>
      <c r="F5" s="137"/>
      <c r="H5" s="83" t="str">
        <f>IF('1'!H5="","",'1'!H5)</f>
        <v/>
      </c>
      <c r="O5" s="38" t="s">
        <v>88</v>
      </c>
      <c r="P5" s="37" t="str">
        <f>B41</f>
        <v/>
      </c>
    </row>
    <row r="6" spans="2:17" ht="15" customHeight="1" x14ac:dyDescent="0.55000000000000004"/>
    <row r="7" spans="2:17" ht="15" customHeight="1" thickBot="1" x14ac:dyDescent="0.6">
      <c r="N7" s="135" t="s">
        <v>96</v>
      </c>
      <c r="O7" s="135"/>
      <c r="P7" s="135"/>
    </row>
    <row r="8" spans="2:17" ht="15" customHeight="1" x14ac:dyDescent="0.55000000000000004">
      <c r="B8" s="71" t="s">
        <v>92</v>
      </c>
      <c r="C8" s="81" t="s">
        <v>71</v>
      </c>
      <c r="F8" s="141" t="s">
        <v>86</v>
      </c>
      <c r="G8" s="139" t="str">
        <f>CONCATENATE("The measured ",C9," values are:")</f>
        <v>The measured ethanol values are:</v>
      </c>
      <c r="H8" s="140"/>
      <c r="I8" s="140"/>
      <c r="M8" s="64"/>
      <c r="N8" s="134" t="s">
        <v>97</v>
      </c>
      <c r="O8" s="134"/>
      <c r="P8" s="134"/>
      <c r="Q8" s="40"/>
    </row>
    <row r="9" spans="2:17" ht="15" customHeight="1" x14ac:dyDescent="0.55000000000000004">
      <c r="B9" s="72" t="s">
        <v>93</v>
      </c>
      <c r="C9" s="82" t="s">
        <v>5</v>
      </c>
      <c r="F9" s="141"/>
      <c r="G9" s="142" t="str">
        <f>IF(C11="","",IF(C11=0,"0.0000  g/dl",CONCATENATE(TEXT(C11,"0.0000"),"  g/dl",IF(AND(SUM(J$11:J$14)=0,D67&gt;$D$76),CONCATENATE("  (&gt;",$D$76*100,"% deviation from the average)"),""),IF(C11*10000-INT(C11*10000)&gt;0.0001,"    (THIS VALUE CONTAINS MORE DECIMAL PLACES THAN DISPLAYED)",""))))</f>
        <v/>
      </c>
      <c r="H9" s="143"/>
      <c r="I9" s="143"/>
      <c r="M9" s="64"/>
      <c r="N9" s="105"/>
      <c r="O9" s="89"/>
      <c r="P9" s="106"/>
      <c r="Q9" s="40"/>
    </row>
    <row r="10" spans="2:17" ht="15" customHeight="1" x14ac:dyDescent="0.55000000000000004">
      <c r="B10" s="72"/>
      <c r="C10" s="73"/>
      <c r="D10" s="69"/>
      <c r="F10" s="141"/>
      <c r="G10" s="142" t="str">
        <f>IF(C12="","",IF(C12=0,"0.0000  g/dl",CONCATENATE(TEXT(C12,"0.0000"),"  g/dl",IF(AND(SUM(J$11:J$14)=0,D68&gt;$D$76),CONCATENATE("  (&gt;",$D$76*100,"% deviation from the average)"),""),IF(C12*10000-INT(C12*10000)&gt;0.0001,"    (THIS VALUE CONTAINS MORE DECIMAL PLACES THAN DISPLAYED)",""))))</f>
        <v/>
      </c>
      <c r="H10" s="143"/>
      <c r="I10" s="143"/>
      <c r="J10" s="38" t="s">
        <v>39</v>
      </c>
      <c r="K10" s="43" t="s">
        <v>75</v>
      </c>
      <c r="L10" s="43"/>
      <c r="M10" s="64"/>
      <c r="N10" s="7"/>
      <c r="O10" s="89" t="str">
        <f>"Item "&amp;C5&amp;":"</f>
        <v>Item :</v>
      </c>
      <c r="P10" s="89"/>
      <c r="Q10" s="40"/>
    </row>
    <row r="11" spans="2:17" ht="15" customHeight="1" x14ac:dyDescent="0.55000000000000004">
      <c r="B11" s="74" t="s">
        <v>74</v>
      </c>
      <c r="C11" s="84"/>
      <c r="D11" s="2" t="str">
        <f>IF(LEN(C11)&gt;6,"re-enter",IF(C11&gt;0.5,"HI cal",""))</f>
        <v/>
      </c>
      <c r="F11" s="141"/>
      <c r="G11" s="142" t="str">
        <f>IF(C13="","",IF(C13=0,"0.0000  g/dl",CONCATENATE(TEXT(C13,"0.0000"),"  g/dl",IF(AND(SUM(J$11:J$14)=0,D69&gt;$D$76),CONCATENATE("  (&gt;",$D$76*100,"% deviation from the average)"),""),IF(C13*10000-INT(C13*10000)&gt;0.0001,"    (THIS VALUE CONTAINS MORE DECIMAL PLACES THAN DISPLAYED)",""))))</f>
        <v/>
      </c>
      <c r="H11" s="143"/>
      <c r="I11" s="143"/>
      <c r="J11" s="54">
        <f>IF(C11="",0,IF(C11&lt;0.01,1,0))</f>
        <v>0</v>
      </c>
      <c r="K11" s="43">
        <f>IF(C11&lt;&gt;"",1,0)</f>
        <v>0</v>
      </c>
      <c r="L11" s="43"/>
      <c r="M11" s="64"/>
      <c r="N11" s="88"/>
      <c r="O11" s="91"/>
      <c r="P11" s="151" t="str">
        <f>CONCATENATE(IF(B90="","",B90&amp;CHAR(10)&amp;CHAR(10)),IF(B23="","","- "&amp;B23))</f>
        <v/>
      </c>
      <c r="Q11" s="40"/>
    </row>
    <row r="12" spans="2:17" ht="15" customHeight="1" x14ac:dyDescent="0.55000000000000004">
      <c r="B12" s="72"/>
      <c r="C12" s="84"/>
      <c r="D12" s="2" t="str">
        <f>IF(LEN(C12)&gt;6,"re-enter",IF(C12&gt;0.5,"HI cal",""))</f>
        <v/>
      </c>
      <c r="F12" s="141"/>
      <c r="G12" s="142" t="str">
        <f>IF(C14="","",IF(C14=0,"0.0000  g/dl",CONCATENATE(TEXT(C14,"0.0000"),"  g/dl",IF(AND(SUM(J$11:J$14)=0,D70&gt;$D$76),CONCATENATE("  (&gt;",$D$76*100,"% deviation from the average)"),""),IF(C14*10000-INT(C14*10000)&gt;0.0001,"    (THIS VALUE CONTAINS MORE DECIMAL PLACES THAN DISPLAYED)",""))))</f>
        <v/>
      </c>
      <c r="H12" s="143"/>
      <c r="I12" s="143"/>
      <c r="J12" s="54">
        <f>IF(C12="",0,IF(C12&lt;0.01,1,0))</f>
        <v>0</v>
      </c>
      <c r="K12" s="43">
        <f>IF(C12&lt;&gt;"",1,0)</f>
        <v>0</v>
      </c>
      <c r="L12" s="43"/>
      <c r="M12" s="64"/>
      <c r="N12" s="88"/>
      <c r="O12" s="88"/>
      <c r="P12" s="151"/>
      <c r="Q12" s="40"/>
    </row>
    <row r="13" spans="2:17" ht="15" customHeight="1" x14ac:dyDescent="0.55000000000000004">
      <c r="B13" s="72"/>
      <c r="C13" s="84"/>
      <c r="D13" s="2" t="str">
        <f>IF(LEN(C13)&gt;6,"re-enter",IF(C13&gt;0.5,"HI cal",""))</f>
        <v/>
      </c>
      <c r="F13" s="141"/>
      <c r="G13" s="139" t="str">
        <f>IF(MIN(C11:C14)&lt;0.01,"",CONCATENATE("The average of the four values is  ",TEXT(D72,"0.000000")," g/dl."))</f>
        <v/>
      </c>
      <c r="H13" s="140"/>
      <c r="I13" s="140"/>
      <c r="J13" s="54">
        <f>IF(C13="",0,IF(C13&lt;0.01,1,0))</f>
        <v>0</v>
      </c>
      <c r="K13" s="43">
        <f>IF(C13&lt;&gt;"",1,0)</f>
        <v>0</v>
      </c>
      <c r="L13" s="43"/>
      <c r="M13" s="64"/>
      <c r="N13" s="88"/>
      <c r="O13" s="88"/>
      <c r="P13" s="151"/>
      <c r="Q13" s="40"/>
    </row>
    <row r="14" spans="2:17" ht="15" customHeight="1" thickBot="1" x14ac:dyDescent="0.6">
      <c r="B14" s="75"/>
      <c r="C14" s="85"/>
      <c r="D14" s="2" t="str">
        <f>IF(LEN(C14)&gt;6,"re-enter",IF(C14&gt;0.5,"HI cal",""))</f>
        <v/>
      </c>
      <c r="F14" s="141"/>
      <c r="G14" s="144" t="str">
        <f>IF(MIN(C11:C14)&lt;0.01,"",CONCATENATE("The ",D76*100,"% uncertainty is +/- ", TEXT(D77,"0.0000000"), " g/dl, at a 99.73 % level of confidence (k=3)."))</f>
        <v/>
      </c>
      <c r="H14" s="145"/>
      <c r="I14" s="145"/>
      <c r="J14" s="54">
        <f>IF(C14="",0,IF(C14&lt;0.01,1,0))</f>
        <v>0</v>
      </c>
      <c r="K14" s="43">
        <f>IF(C14&lt;&gt;"",1,0)</f>
        <v>0</v>
      </c>
      <c r="L14" s="43"/>
      <c r="M14" s="64"/>
      <c r="N14" s="88"/>
      <c r="O14" s="88"/>
      <c r="P14" s="151"/>
      <c r="Q14" s="40"/>
    </row>
    <row r="15" spans="2:17" x14ac:dyDescent="0.55000000000000004">
      <c r="B15" s="117"/>
      <c r="F15" s="141"/>
      <c r="G15" s="146" t="str">
        <f>IF(OR(MIN(C11:C14)&lt;0.01,SUM(K11:K14)&lt;&gt;4),"",IF(AND(MAX(D67:D70)&gt;D76,M30=""),"",IF(AND(MAX(D67:D70)&gt;D76,M30&lt;&gt;""),"The lowest value was used for reporting.",CONCATENATE("The ",IF(C8="serum","serum converted, ",""),"truncated average for reporting is ",IF(C8="serum",TEXT(F74,"0.00"),TEXT(D74,"0.00")),"  g/dl."))))</f>
        <v/>
      </c>
      <c r="H15" s="147"/>
      <c r="I15" s="147"/>
      <c r="J15" s="54"/>
      <c r="M15" s="64"/>
      <c r="N15" s="88"/>
      <c r="O15" s="91"/>
      <c r="P15" s="151"/>
      <c r="Q15" s="40"/>
    </row>
    <row r="16" spans="2:17" x14ac:dyDescent="0.55000000000000004">
      <c r="B16" s="117"/>
      <c r="C16" s="70" t="str">
        <f>IF(AND(C9&lt;&gt;"acetone",C17="x",SUM(K11:K14)&gt;0,SUM(J11:J14)=0),"'No alcohol' selected below conflicts with entered results!","")</f>
        <v/>
      </c>
      <c r="F16" s="141"/>
      <c r="G16" s="144" t="str">
        <f>IF(C8="serum",CONCATENATE("The serum to whole blood conversion calculation is:  ",TEXT(D72,"0.000000")," g/dl / 1.18 = ",TEXT(F72,"0.000000")," g/dl."),"")</f>
        <v/>
      </c>
      <c r="H16" s="145"/>
      <c r="I16" s="145"/>
      <c r="J16" s="54"/>
      <c r="M16" s="64"/>
      <c r="N16" s="88"/>
      <c r="O16" s="7"/>
      <c r="P16" s="151"/>
      <c r="Q16" s="40"/>
    </row>
    <row r="17" spans="2:17" x14ac:dyDescent="0.55000000000000004">
      <c r="B17" s="68" t="s">
        <v>42</v>
      </c>
      <c r="C17" s="86"/>
      <c r="D17" s="60" t="s">
        <v>43</v>
      </c>
      <c r="F17" s="98"/>
      <c r="M17" s="64"/>
      <c r="N17" s="7"/>
      <c r="O17" s="7"/>
      <c r="P17" s="151"/>
      <c r="Q17" s="40"/>
    </row>
    <row r="18" spans="2:17" x14ac:dyDescent="0.55000000000000004">
      <c r="M18" s="64"/>
      <c r="N18" s="7"/>
      <c r="O18" s="123"/>
      <c r="P18" s="151"/>
      <c r="Q18" s="40"/>
    </row>
    <row r="19" spans="2:17" x14ac:dyDescent="0.55000000000000004">
      <c r="B19" s="59" t="s">
        <v>85</v>
      </c>
      <c r="C19" s="38" t="str">
        <f>IFERROR(IF(B20="","",IF(VLOOKUP(B20,othervolid,1)=B20,"","+")),"+")</f>
        <v/>
      </c>
      <c r="E19" s="148" t="s">
        <v>82</v>
      </c>
      <c r="F19" s="148"/>
      <c r="G19" s="148"/>
      <c r="H19" s="148"/>
      <c r="I19" s="38" t="str">
        <f>IFERROR(IF(E20="","",IF(VLOOKUP(E20,othervolid,1)=E20,"","+")),"+")</f>
        <v/>
      </c>
      <c r="M19" s="64"/>
      <c r="N19" s="7"/>
      <c r="O19" s="7"/>
      <c r="P19" s="151"/>
      <c r="Q19" s="40"/>
    </row>
    <row r="20" spans="2:17" ht="15" customHeight="1" x14ac:dyDescent="0.55000000000000004">
      <c r="B20" s="158"/>
      <c r="C20" s="158"/>
      <c r="E20" s="171"/>
      <c r="F20" s="172"/>
      <c r="G20" s="172"/>
      <c r="H20" s="173"/>
      <c r="M20" s="64"/>
      <c r="N20" s="88"/>
      <c r="O20" s="7"/>
      <c r="P20" s="151"/>
      <c r="Q20" s="40"/>
    </row>
    <row r="21" spans="2:17" x14ac:dyDescent="0.55000000000000004">
      <c r="D21" s="99" t="str">
        <f>IF(AND(B20=E20,B20&lt;&gt;""),"The two entries above conflict with eachother!","")</f>
        <v/>
      </c>
      <c r="M21" s="64"/>
      <c r="N21" s="88"/>
      <c r="O21" s="7"/>
      <c r="P21" s="151"/>
      <c r="Q21" s="40"/>
    </row>
    <row r="22" spans="2:17" ht="15" customHeight="1" x14ac:dyDescent="0.55000000000000004">
      <c r="B22" s="38" t="s">
        <v>101</v>
      </c>
      <c r="E22" s="38" t="str">
        <f>IFERROR(IF(B23="","",IF(VLOOKUP(B23,statements_alpha,1)=B23,"","+")),"+")</f>
        <v/>
      </c>
      <c r="F22" s="39"/>
      <c r="G22" s="58"/>
      <c r="H22" s="58"/>
      <c r="I22" s="58"/>
      <c r="M22" s="64"/>
      <c r="N22" s="7"/>
      <c r="O22" s="7"/>
      <c r="P22" s="151"/>
      <c r="Q22" s="40"/>
    </row>
    <row r="23" spans="2:17" ht="15" customHeight="1" x14ac:dyDescent="0.55000000000000004">
      <c r="B23" s="152"/>
      <c r="C23" s="153"/>
      <c r="D23" s="153"/>
      <c r="E23" s="153"/>
      <c r="F23" s="153"/>
      <c r="G23" s="153"/>
      <c r="H23" s="153"/>
      <c r="I23" s="154"/>
      <c r="M23" s="64"/>
      <c r="N23" s="149" t="s">
        <v>98</v>
      </c>
      <c r="O23" s="134"/>
      <c r="P23" s="150"/>
      <c r="Q23" s="40"/>
    </row>
    <row r="24" spans="2:17" x14ac:dyDescent="0.55000000000000004">
      <c r="B24" s="155"/>
      <c r="C24" s="156"/>
      <c r="D24" s="156"/>
      <c r="E24" s="156"/>
      <c r="F24" s="156"/>
      <c r="G24" s="156"/>
      <c r="H24" s="156"/>
      <c r="I24" s="157"/>
      <c r="M24" s="64"/>
      <c r="N24" s="107"/>
      <c r="O24" s="108"/>
      <c r="P24" s="109"/>
      <c r="Q24" s="40"/>
    </row>
    <row r="25" spans="2:17" x14ac:dyDescent="0.55000000000000004">
      <c r="F25" s="7"/>
      <c r="G25" s="58"/>
      <c r="H25" s="58"/>
      <c r="I25" s="58"/>
      <c r="M25" s="64"/>
      <c r="N25" s="7"/>
      <c r="O25" s="177" t="str">
        <f>IF(B27="","",RIGHT(B27,LEN(B27)-48))</f>
        <v/>
      </c>
      <c r="P25" s="177"/>
      <c r="Q25" s="40"/>
    </row>
    <row r="26" spans="2:17" ht="15" customHeight="1" x14ac:dyDescent="0.55000000000000004">
      <c r="B26" s="111" t="s">
        <v>102</v>
      </c>
      <c r="C26" s="38" t="str">
        <f>IFERROR(IF(B27="","",IF(VLOOKUP(B27,dispositions_alpha,1)=B27,"","+")),"+")</f>
        <v/>
      </c>
      <c r="M26" s="64"/>
      <c r="N26" s="7"/>
      <c r="O26" s="177"/>
      <c r="P26" s="177"/>
      <c r="Q26" s="40"/>
    </row>
    <row r="27" spans="2:17" x14ac:dyDescent="0.55000000000000004">
      <c r="B27" s="168"/>
      <c r="C27" s="169"/>
      <c r="D27" s="169"/>
      <c r="E27" s="169"/>
      <c r="F27" s="169"/>
      <c r="G27" s="169"/>
      <c r="H27" s="169"/>
      <c r="I27" s="170"/>
      <c r="M27" s="64"/>
      <c r="N27" s="7"/>
      <c r="O27" s="7"/>
      <c r="P27" s="7"/>
      <c r="Q27" s="40"/>
    </row>
    <row r="28" spans="2:17" x14ac:dyDescent="0.55000000000000004">
      <c r="M28" s="64"/>
      <c r="N28" s="176" t="s">
        <v>99</v>
      </c>
      <c r="O28" s="176"/>
      <c r="P28" s="176"/>
      <c r="Q28" s="40"/>
    </row>
    <row r="29" spans="2:17" ht="15" customHeight="1" x14ac:dyDescent="0.55000000000000004">
      <c r="B29" s="42" t="s">
        <v>28</v>
      </c>
      <c r="C29" s="102"/>
      <c r="D29" s="102"/>
      <c r="E29" s="102"/>
      <c r="F29" s="102"/>
      <c r="G29" s="102"/>
      <c r="H29" s="102"/>
      <c r="I29" s="102"/>
      <c r="N29" s="79"/>
      <c r="O29" s="79"/>
      <c r="P29" s="79"/>
    </row>
    <row r="30" spans="2:17" x14ac:dyDescent="0.55000000000000004">
      <c r="B30" s="179"/>
      <c r="C30" s="180"/>
      <c r="D30" s="180"/>
      <c r="E30" s="180"/>
      <c r="F30" s="180"/>
      <c r="G30" s="180"/>
      <c r="H30" s="180"/>
      <c r="I30" s="181"/>
      <c r="M30" s="130"/>
      <c r="N30" s="178" t="str">
        <f>IF(AND(MAX(D67:D70)&gt;D76,SUM(K11:K14)=4),"&lt;- If this is a second set of values for the case, and both sets have an unacceptable deviation from the mean, enter the lowest value in the cell to the left (gm/dL).","")</f>
        <v/>
      </c>
      <c r="O30" s="178"/>
      <c r="P30" s="178"/>
    </row>
    <row r="31" spans="2:17" ht="15" customHeight="1" x14ac:dyDescent="0.55000000000000004">
      <c r="B31" s="182"/>
      <c r="C31" s="183"/>
      <c r="D31" s="183"/>
      <c r="E31" s="183"/>
      <c r="F31" s="183"/>
      <c r="G31" s="183"/>
      <c r="H31" s="183"/>
      <c r="I31" s="184"/>
      <c r="N31" s="178"/>
      <c r="O31" s="178"/>
      <c r="P31" s="178"/>
    </row>
    <row r="32" spans="2:17" x14ac:dyDescent="0.55000000000000004">
      <c r="B32" s="182"/>
      <c r="C32" s="183"/>
      <c r="D32" s="183"/>
      <c r="E32" s="183"/>
      <c r="F32" s="183"/>
      <c r="G32" s="183"/>
      <c r="H32" s="183"/>
      <c r="I32" s="184"/>
      <c r="M32" s="5"/>
    </row>
    <row r="33" spans="2:9" x14ac:dyDescent="0.55000000000000004">
      <c r="B33" s="182"/>
      <c r="C33" s="183"/>
      <c r="D33" s="183"/>
      <c r="E33" s="183"/>
      <c r="F33" s="183"/>
      <c r="G33" s="183"/>
      <c r="H33" s="183"/>
      <c r="I33" s="184"/>
    </row>
    <row r="34" spans="2:9" x14ac:dyDescent="0.55000000000000004">
      <c r="B34" s="182"/>
      <c r="C34" s="183"/>
      <c r="D34" s="183"/>
      <c r="E34" s="183"/>
      <c r="F34" s="183"/>
      <c r="G34" s="183"/>
      <c r="H34" s="183"/>
      <c r="I34" s="184"/>
    </row>
    <row r="35" spans="2:9" x14ac:dyDescent="0.55000000000000004">
      <c r="B35" s="182"/>
      <c r="C35" s="183"/>
      <c r="D35" s="183"/>
      <c r="E35" s="183"/>
      <c r="F35" s="183"/>
      <c r="G35" s="183"/>
      <c r="H35" s="183"/>
      <c r="I35" s="184"/>
    </row>
    <row r="36" spans="2:9" x14ac:dyDescent="0.55000000000000004">
      <c r="B36" s="182"/>
      <c r="C36" s="183"/>
      <c r="D36" s="183"/>
      <c r="E36" s="183"/>
      <c r="F36" s="183"/>
      <c r="G36" s="183"/>
      <c r="H36" s="183"/>
      <c r="I36" s="184"/>
    </row>
    <row r="37" spans="2:9" x14ac:dyDescent="0.55000000000000004">
      <c r="B37" s="182"/>
      <c r="C37" s="183"/>
      <c r="D37" s="183"/>
      <c r="E37" s="183"/>
      <c r="F37" s="183"/>
      <c r="G37" s="183"/>
      <c r="H37" s="183"/>
      <c r="I37" s="184"/>
    </row>
    <row r="38" spans="2:9" x14ac:dyDescent="0.55000000000000004">
      <c r="B38" s="185"/>
      <c r="C38" s="186"/>
      <c r="D38" s="186"/>
      <c r="E38" s="186"/>
      <c r="F38" s="186"/>
      <c r="G38" s="186"/>
      <c r="H38" s="186"/>
      <c r="I38" s="187"/>
    </row>
    <row r="40" spans="2:9" x14ac:dyDescent="0.55000000000000004">
      <c r="B40" s="7" t="s">
        <v>103</v>
      </c>
    </row>
    <row r="41" spans="2:9" ht="15" customHeight="1" x14ac:dyDescent="0.55000000000000004">
      <c r="B41" s="159" t="str">
        <f>CONCATENATE(IF(B90="","",B90&amp;CHAR(10)&amp;CHAR(10)),IF(B23="","","- "&amp;B23&amp;CHAR(10)&amp;CHAR(10)))</f>
        <v/>
      </c>
      <c r="C41" s="160"/>
      <c r="D41" s="160"/>
      <c r="E41" s="160"/>
      <c r="F41" s="160"/>
      <c r="G41" s="160"/>
      <c r="H41" s="160"/>
      <c r="I41" s="161"/>
    </row>
    <row r="42" spans="2:9" x14ac:dyDescent="0.55000000000000004">
      <c r="B42" s="162"/>
      <c r="C42" s="163"/>
      <c r="D42" s="163"/>
      <c r="E42" s="163"/>
      <c r="F42" s="163"/>
      <c r="G42" s="163"/>
      <c r="H42" s="163"/>
      <c r="I42" s="164"/>
    </row>
    <row r="43" spans="2:9" x14ac:dyDescent="0.55000000000000004">
      <c r="B43" s="162"/>
      <c r="C43" s="163"/>
      <c r="D43" s="163"/>
      <c r="E43" s="163"/>
      <c r="F43" s="163"/>
      <c r="G43" s="163"/>
      <c r="H43" s="163"/>
      <c r="I43" s="164"/>
    </row>
    <row r="44" spans="2:9" x14ac:dyDescent="0.55000000000000004">
      <c r="B44" s="162"/>
      <c r="C44" s="163"/>
      <c r="D44" s="163"/>
      <c r="E44" s="163"/>
      <c r="F44" s="163"/>
      <c r="G44" s="163"/>
      <c r="H44" s="163"/>
      <c r="I44" s="164"/>
    </row>
    <row r="45" spans="2:9" x14ac:dyDescent="0.55000000000000004">
      <c r="B45" s="162"/>
      <c r="C45" s="163"/>
      <c r="D45" s="163"/>
      <c r="E45" s="163"/>
      <c r="F45" s="163"/>
      <c r="G45" s="163"/>
      <c r="H45" s="163"/>
      <c r="I45" s="164"/>
    </row>
    <row r="46" spans="2:9" x14ac:dyDescent="0.55000000000000004">
      <c r="B46" s="162"/>
      <c r="C46" s="163"/>
      <c r="D46" s="163"/>
      <c r="E46" s="163"/>
      <c r="F46" s="163"/>
      <c r="G46" s="163"/>
      <c r="H46" s="163"/>
      <c r="I46" s="164"/>
    </row>
    <row r="47" spans="2:9" x14ac:dyDescent="0.55000000000000004">
      <c r="B47" s="162"/>
      <c r="C47" s="163"/>
      <c r="D47" s="163"/>
      <c r="E47" s="163"/>
      <c r="F47" s="163"/>
      <c r="G47" s="163"/>
      <c r="H47" s="163"/>
      <c r="I47" s="164"/>
    </row>
    <row r="48" spans="2:9" x14ac:dyDescent="0.55000000000000004">
      <c r="B48" s="162"/>
      <c r="C48" s="163"/>
      <c r="D48" s="163"/>
      <c r="E48" s="163"/>
      <c r="F48" s="163"/>
      <c r="G48" s="163"/>
      <c r="H48" s="163"/>
      <c r="I48" s="164"/>
    </row>
    <row r="49" spans="2:12" x14ac:dyDescent="0.55000000000000004">
      <c r="B49" s="162"/>
      <c r="C49" s="163"/>
      <c r="D49" s="163"/>
      <c r="E49" s="163"/>
      <c r="F49" s="163"/>
      <c r="G49" s="163"/>
      <c r="H49" s="163"/>
      <c r="I49" s="164"/>
    </row>
    <row r="50" spans="2:12" x14ac:dyDescent="0.55000000000000004">
      <c r="B50" s="162"/>
      <c r="C50" s="163"/>
      <c r="D50" s="163"/>
      <c r="E50" s="163"/>
      <c r="F50" s="163"/>
      <c r="G50" s="163"/>
      <c r="H50" s="163"/>
      <c r="I50" s="164"/>
    </row>
    <row r="51" spans="2:12" x14ac:dyDescent="0.55000000000000004">
      <c r="B51" s="162"/>
      <c r="C51" s="163"/>
      <c r="D51" s="163"/>
      <c r="E51" s="163"/>
      <c r="F51" s="163"/>
      <c r="G51" s="163"/>
      <c r="H51" s="163"/>
      <c r="I51" s="164"/>
    </row>
    <row r="52" spans="2:12" x14ac:dyDescent="0.55000000000000004">
      <c r="B52" s="162"/>
      <c r="C52" s="163"/>
      <c r="D52" s="163"/>
      <c r="E52" s="163"/>
      <c r="F52" s="163"/>
      <c r="G52" s="163"/>
      <c r="H52" s="163"/>
      <c r="I52" s="164"/>
    </row>
    <row r="53" spans="2:12" x14ac:dyDescent="0.55000000000000004">
      <c r="B53" s="162"/>
      <c r="C53" s="163"/>
      <c r="D53" s="163"/>
      <c r="E53" s="163"/>
      <c r="F53" s="163"/>
      <c r="G53" s="163"/>
      <c r="H53" s="163"/>
      <c r="I53" s="164"/>
    </row>
    <row r="54" spans="2:12" x14ac:dyDescent="0.55000000000000004">
      <c r="B54" s="162"/>
      <c r="C54" s="163"/>
      <c r="D54" s="163"/>
      <c r="E54" s="163"/>
      <c r="F54" s="163"/>
      <c r="G54" s="163"/>
      <c r="H54" s="163"/>
      <c r="I54" s="164"/>
    </row>
    <row r="55" spans="2:12" x14ac:dyDescent="0.55000000000000004">
      <c r="B55" s="165"/>
      <c r="C55" s="166"/>
      <c r="D55" s="166"/>
      <c r="E55" s="166"/>
      <c r="F55" s="166"/>
      <c r="G55" s="166"/>
      <c r="H55" s="166"/>
      <c r="I55" s="167"/>
    </row>
    <row r="56" spans="2:12" x14ac:dyDescent="0.55000000000000004">
      <c r="B56" s="103"/>
      <c r="C56" s="103"/>
      <c r="D56" s="103"/>
      <c r="E56" s="103"/>
      <c r="F56" s="103"/>
      <c r="G56" s="103"/>
      <c r="H56" s="103"/>
      <c r="I56" s="103"/>
    </row>
    <row r="57" spans="2:12" x14ac:dyDescent="0.55000000000000004">
      <c r="B57" s="104" t="s">
        <v>112</v>
      </c>
      <c r="C57" s="103"/>
      <c r="D57" s="103"/>
      <c r="E57" s="103"/>
      <c r="F57" s="103"/>
      <c r="G57" s="103"/>
      <c r="H57" s="103"/>
      <c r="I57" s="103"/>
    </row>
    <row r="59" spans="2:12" x14ac:dyDescent="0.55000000000000004">
      <c r="B59" s="42" t="str">
        <f>'1'!B59</f>
        <v>Form template approved by Toxicology Technical Leader Wayne Lewallen on 11/14/2019.</v>
      </c>
    </row>
    <row r="60" spans="2:12" x14ac:dyDescent="0.55000000000000004">
      <c r="B60" s="42"/>
    </row>
    <row r="61" spans="2:12" x14ac:dyDescent="0.55000000000000004">
      <c r="B61" s="42"/>
      <c r="L61" s="119"/>
    </row>
    <row r="62" spans="2:12" x14ac:dyDescent="0.55000000000000004">
      <c r="B62" s="42"/>
      <c r="I62" s="8"/>
      <c r="L62" s="119" t="s">
        <v>118</v>
      </c>
    </row>
    <row r="63" spans="2:12" x14ac:dyDescent="0.55000000000000004">
      <c r="I63" s="131"/>
    </row>
    <row r="64" spans="2:12" x14ac:dyDescent="0.55000000000000004">
      <c r="I64" s="7"/>
    </row>
    <row r="65" spans="1:7" hidden="1" x14ac:dyDescent="0.55000000000000004">
      <c r="B65" s="44" t="s">
        <v>29</v>
      </c>
    </row>
    <row r="66" spans="1:7" hidden="1" x14ac:dyDescent="0.55000000000000004">
      <c r="B66" s="21" t="s">
        <v>41</v>
      </c>
      <c r="C66" s="46" t="s">
        <v>3</v>
      </c>
      <c r="D66" s="45"/>
    </row>
    <row r="67" spans="1:7" hidden="1" x14ac:dyDescent="0.55000000000000004">
      <c r="B67" s="47">
        <f>C11</f>
        <v>0</v>
      </c>
      <c r="C67" s="9" t="e">
        <f>ABS(C11-D$72)</f>
        <v>#DIV/0!</v>
      </c>
      <c r="D67" s="16" t="str">
        <f>IFERROR(C67/$D$72,"")</f>
        <v/>
      </c>
    </row>
    <row r="68" spans="1:7" hidden="1" x14ac:dyDescent="0.55000000000000004">
      <c r="B68" s="47">
        <f>C12</f>
        <v>0</v>
      </c>
      <c r="C68" s="10" t="e">
        <f>ABS(C12-D$72)</f>
        <v>#DIV/0!</v>
      </c>
      <c r="D68" s="16" t="str">
        <f t="shared" ref="D68:D70" si="0">IFERROR(C68/$D$72,"")</f>
        <v/>
      </c>
    </row>
    <row r="69" spans="1:7" hidden="1" x14ac:dyDescent="0.55000000000000004">
      <c r="B69" s="47">
        <f>C13</f>
        <v>0</v>
      </c>
      <c r="C69" s="10" t="e">
        <f>ABS(C13-D$72)</f>
        <v>#DIV/0!</v>
      </c>
      <c r="D69" s="16" t="str">
        <f t="shared" si="0"/>
        <v/>
      </c>
    </row>
    <row r="70" spans="1:7" hidden="1" x14ac:dyDescent="0.55000000000000004">
      <c r="B70" s="47">
        <f>C14</f>
        <v>0</v>
      </c>
      <c r="C70" s="10" t="e">
        <f>ABS(C14-D$72)</f>
        <v>#DIV/0!</v>
      </c>
      <c r="D70" s="16" t="str">
        <f t="shared" si="0"/>
        <v/>
      </c>
    </row>
    <row r="71" spans="1:7" hidden="1" x14ac:dyDescent="0.55000000000000004">
      <c r="F71" s="38" t="s">
        <v>77</v>
      </c>
    </row>
    <row r="72" spans="1:7" hidden="1" x14ac:dyDescent="0.55000000000000004">
      <c r="C72" s="38" t="s">
        <v>0</v>
      </c>
      <c r="D72" s="6" t="e">
        <f>AVERAGE(C11:C14)</f>
        <v>#DIV/0!</v>
      </c>
      <c r="E72" s="38" t="s">
        <v>10</v>
      </c>
      <c r="F72" s="37" t="e">
        <f>D72/1.18</f>
        <v>#DIV/0!</v>
      </c>
      <c r="G72" s="38" t="s">
        <v>10</v>
      </c>
    </row>
    <row r="73" spans="1:7" hidden="1" x14ac:dyDescent="0.55000000000000004">
      <c r="C73" s="55" t="s">
        <v>4</v>
      </c>
      <c r="D73" s="3" t="e">
        <f>TEXT(INT(D72*100)/100,"0.00")</f>
        <v>#DIV/0!</v>
      </c>
      <c r="E73" s="38" t="s">
        <v>10</v>
      </c>
      <c r="F73" s="3" t="e">
        <f>TEXT(INT(F72*100)/100,"0.00")</f>
        <v>#DIV/0!</v>
      </c>
      <c r="G73" s="38" t="s">
        <v>10</v>
      </c>
    </row>
    <row r="74" spans="1:7" hidden="1" x14ac:dyDescent="0.55000000000000004">
      <c r="C74" s="8" t="s">
        <v>1</v>
      </c>
      <c r="D74" s="4" t="str">
        <f>IF(MIN(C11:C14)&lt;0.01,"0.00",D73)</f>
        <v>0.00</v>
      </c>
      <c r="E74" s="38" t="s">
        <v>10</v>
      </c>
      <c r="F74" s="4" t="str">
        <f>IF(MIN(C11:C14)&lt;0.01,"0.00",F73)</f>
        <v>0.00</v>
      </c>
      <c r="G74" s="38" t="s">
        <v>10</v>
      </c>
    </row>
    <row r="75" spans="1:7" hidden="1" x14ac:dyDescent="0.55000000000000004"/>
    <row r="76" spans="1:7" hidden="1" x14ac:dyDescent="0.55000000000000004">
      <c r="C76" s="174" t="s">
        <v>2</v>
      </c>
      <c r="D76" s="56">
        <f>VLOOKUP(C9,Ranges!G9:H12,2)</f>
        <v>0.04</v>
      </c>
    </row>
    <row r="77" spans="1:7" hidden="1" x14ac:dyDescent="0.55000000000000004">
      <c r="B77" s="58"/>
      <c r="C77" s="175"/>
      <c r="D77" s="57" t="e">
        <f>D76*D72</f>
        <v>#DIV/0!</v>
      </c>
      <c r="F77" s="1"/>
    </row>
    <row r="78" spans="1:7" hidden="1" x14ac:dyDescent="0.55000000000000004">
      <c r="B78" s="58"/>
      <c r="C78" s="65"/>
      <c r="D78" s="66"/>
      <c r="F78" s="1"/>
    </row>
    <row r="79" spans="1:7" hidden="1" x14ac:dyDescent="0.55000000000000004">
      <c r="B79" s="11" t="s">
        <v>76</v>
      </c>
      <c r="C79" s="11"/>
    </row>
    <row r="80" spans="1:7" hidden="1" x14ac:dyDescent="0.55000000000000004">
      <c r="A80" s="64"/>
      <c r="B80" s="38" t="s">
        <v>78</v>
      </c>
      <c r="C80" s="63" t="str">
        <f>IF(OR(SUM(J11:J14)&gt;0,MAX(D67:D70)&gt;D76,C8="serum"),"",IF(D74="0.00","",CONCATENATE("The measured ",C8," acetone concentration is ",TEXT(TRUNC(D72,3),"0.000")," +/- ",IF(INT(D72*D76*10000)&lt;5,"0.001",TEXT(D72*D76,"0.000"))," grams per 100 milliliters, at a coverage probability of 99.7%.  ",CHAR(10),CHAR(10))))</f>
        <v/>
      </c>
    </row>
    <row r="81" spans="1:9" hidden="1" x14ac:dyDescent="0.55000000000000004">
      <c r="A81" s="64"/>
      <c r="B81" s="38" t="s">
        <v>79</v>
      </c>
      <c r="C81" s="63" t="str">
        <f>CONCATENATE("The ",C8," alcohol concentration is 0.00 grams of alcohol per 100 milliliters, as defined by NCGS 20-4.01 (1b).  ",IF(AND(B20="",E20="",C9&lt;&gt;"acetone"),C86,CHAR(10)&amp;CHAR(10)))</f>
        <v>The blood alcohol concentration is 0.00 grams of alcohol per 100 milliliters, as defined by NCGS 20-4.01 (1b).    (Analysis performed using HS-GC.)</v>
      </c>
    </row>
    <row r="82" spans="1:9" hidden="1" x14ac:dyDescent="0.55000000000000004">
      <c r="A82" s="64"/>
      <c r="B82" s="38" t="s">
        <v>80</v>
      </c>
      <c r="C82" s="63" t="str">
        <f>IFERROR(IF(AND(SUM(J11:J14)=0,MAX(D67:D70)&gt;D76),"",IF(C8="serum",CONCATENATE("The blood ",C9," concentration is ",TEXT(F74,"0.00")," grams of alcohol per 100 milliliters, as defined by NCGS 20-4.01 (1b).  The reported blood alcohol concentration is a calculated value resulting from a converted serum alcohol concentration.  The measured serum ",C9," concentration is ",TEXT(TRUNC(D72,3),"0.000")," +/- ",IF(INT(D72*D76*10000)&lt;5,"0.001",TEXT(D72*D76,"0.000"))," grams of alcohol per 100 milliliters, at a coverage probability of 99.7%.",IF(AND(B20="",E20=""),C86,CHAR(10)&amp;CHAR(10))),"")),"")</f>
        <v/>
      </c>
    </row>
    <row r="83" spans="1:9" hidden="1" x14ac:dyDescent="0.55000000000000004">
      <c r="A83" s="64"/>
      <c r="B83" s="38" t="s">
        <v>81</v>
      </c>
      <c r="C83" s="63" t="str">
        <f>IFERROR(IF(AND(SUM(J11:J14)=0,MAX(D67:D70)&gt;D76,SUM(K11:K14)=4,M30&lt;&gt;""),CONCATENATE("The ",C8," ",C9," concentration is ",TEXT(INT(M30*100)/100,"0.00")," grams of alcohol per 100 milliliters, as defined by NCGS 20-4.01 (1b)."),IF(AND(SUM(J11:J14)=0,MAX(D67:D70)&gt;D76),"",CONCATENATE("The ",C8," ",C9," concentration is ",TEXT(D74,"0.00")," grams of alcohol per 100 milliliters, as defined by NCGS 20-4.01 (1b).","  The measured ",C8," ",C9," concentration is ",TEXT(TRUNC(D72,3),"0.000")," +/- ",IF(INT(D72*D76*10000)&lt;5,"0.001",TEXT(D72*D76,"0.000"))," grams of alcohol per 100 milliliters, at a coverage probability of 99.7%.  ",IF(AND(B20="",E20=""),C86,CHAR(10)&amp;CHAR(10))))),"")</f>
        <v/>
      </c>
    </row>
    <row r="84" spans="1:9" hidden="1" x14ac:dyDescent="0.55000000000000004">
      <c r="A84" s="64"/>
      <c r="B84" s="38" t="s">
        <v>83</v>
      </c>
      <c r="C84" s="63" t="str">
        <f>CONCATENATE("Analysis confirmed the presence of the following substance: ",B20,".  ",CHAR(10),CHAR(10))</f>
        <v xml:space="preserve">Analysis confirmed the presence of the following substance: .  
</v>
      </c>
    </row>
    <row r="85" spans="1:9" hidden="1" x14ac:dyDescent="0.55000000000000004">
      <c r="A85" s="64"/>
      <c r="B85" s="67" t="s">
        <v>84</v>
      </c>
      <c r="C85" s="54" t="str">
        <f>CONCATENATE("Analysis did not confirm the presence of the following: ",E20,".  ",CHAR(10),CHAR(10))</f>
        <v xml:space="preserve">Analysis did not confirm the presence of the following: .  
</v>
      </c>
    </row>
    <row r="86" spans="1:9" hidden="1" x14ac:dyDescent="0.55000000000000004">
      <c r="A86" s="64"/>
      <c r="B86" s="78" t="s">
        <v>90</v>
      </c>
      <c r="C86" s="101" t="s">
        <v>111</v>
      </c>
    </row>
    <row r="87" spans="1:9" hidden="1" x14ac:dyDescent="0.55000000000000004"/>
    <row r="88" spans="1:9" hidden="1" x14ac:dyDescent="0.55000000000000004"/>
    <row r="89" spans="1:9" hidden="1" x14ac:dyDescent="0.55000000000000004">
      <c r="B89" s="38" t="s">
        <v>100</v>
      </c>
      <c r="E89" s="90"/>
    </row>
    <row r="90" spans="1:9" hidden="1" x14ac:dyDescent="0.55000000000000004">
      <c r="B90" s="159" t="str">
        <f>CONCATENATE(IF(AND(C8&lt;&gt;"serum",C9="acetone"),"- "&amp;C80,""),IF(OR(C17="x",AND(C9&lt;&gt;"acetone",SUM(J11:J14)&gt;0)),"- "&amp;C81,""),IF(AND(SUM(K11:K14)&gt;1,C8&lt;&gt;"serum",C9&lt;&gt;"acetone",C17&lt;&gt;"x",SUM(J11:J14)=0),"- "&amp;C83,""),IF(AND(C8="serum",C17&lt;&gt;"x",SUM(J11:J14)=0),"- "&amp;C82,""),IF(B20&lt;&gt;"","- "&amp;C84,""),IF(E20&lt;&gt;"","- "&amp;C85,""),IF(OR(B20&lt;&gt;"",E20&lt;&gt;"",AND(C9="acetone",C8&lt;&gt;"serum")),C86,""))</f>
        <v/>
      </c>
      <c r="C90" s="160"/>
      <c r="D90" s="160"/>
      <c r="E90" s="160"/>
      <c r="F90" s="160"/>
      <c r="G90" s="160"/>
      <c r="H90" s="160"/>
      <c r="I90" s="161"/>
    </row>
    <row r="91" spans="1:9" hidden="1" x14ac:dyDescent="0.55000000000000004">
      <c r="B91" s="162"/>
      <c r="C91" s="163"/>
      <c r="D91" s="163"/>
      <c r="E91" s="163"/>
      <c r="F91" s="163"/>
      <c r="G91" s="163"/>
      <c r="H91" s="163"/>
      <c r="I91" s="164"/>
    </row>
    <row r="92" spans="1:9" hidden="1" x14ac:dyDescent="0.55000000000000004">
      <c r="B92" s="162"/>
      <c r="C92" s="163"/>
      <c r="D92" s="163"/>
      <c r="E92" s="163"/>
      <c r="F92" s="163"/>
      <c r="G92" s="163"/>
      <c r="H92" s="163"/>
      <c r="I92" s="164"/>
    </row>
    <row r="93" spans="1:9" hidden="1" x14ac:dyDescent="0.55000000000000004">
      <c r="B93" s="162"/>
      <c r="C93" s="163"/>
      <c r="D93" s="163"/>
      <c r="E93" s="163"/>
      <c r="F93" s="163"/>
      <c r="G93" s="163"/>
      <c r="H93" s="163"/>
      <c r="I93" s="164"/>
    </row>
    <row r="94" spans="1:9" hidden="1" x14ac:dyDescent="0.55000000000000004">
      <c r="B94" s="162"/>
      <c r="C94" s="163"/>
      <c r="D94" s="163"/>
      <c r="E94" s="163"/>
      <c r="F94" s="163"/>
      <c r="G94" s="163"/>
      <c r="H94" s="163"/>
      <c r="I94" s="164"/>
    </row>
    <row r="95" spans="1:9" hidden="1" x14ac:dyDescent="0.55000000000000004">
      <c r="B95" s="162"/>
      <c r="C95" s="163"/>
      <c r="D95" s="163"/>
      <c r="E95" s="163"/>
      <c r="F95" s="163"/>
      <c r="G95" s="163"/>
      <c r="H95" s="163"/>
      <c r="I95" s="164"/>
    </row>
    <row r="96" spans="1:9" hidden="1" x14ac:dyDescent="0.55000000000000004">
      <c r="B96" s="162"/>
      <c r="C96" s="163"/>
      <c r="D96" s="163"/>
      <c r="E96" s="163"/>
      <c r="F96" s="163"/>
      <c r="G96" s="163"/>
      <c r="H96" s="163"/>
      <c r="I96" s="164"/>
    </row>
    <row r="97" spans="2:9" hidden="1" x14ac:dyDescent="0.55000000000000004">
      <c r="B97" s="162"/>
      <c r="C97" s="163"/>
      <c r="D97" s="163"/>
      <c r="E97" s="163"/>
      <c r="F97" s="163"/>
      <c r="G97" s="163"/>
      <c r="H97" s="163"/>
      <c r="I97" s="164"/>
    </row>
    <row r="98" spans="2:9" hidden="1" x14ac:dyDescent="0.55000000000000004">
      <c r="B98" s="162"/>
      <c r="C98" s="163"/>
      <c r="D98" s="163"/>
      <c r="E98" s="163"/>
      <c r="F98" s="163"/>
      <c r="G98" s="163"/>
      <c r="H98" s="163"/>
      <c r="I98" s="164"/>
    </row>
    <row r="99" spans="2:9" hidden="1" x14ac:dyDescent="0.55000000000000004">
      <c r="B99" s="165"/>
      <c r="C99" s="166"/>
      <c r="D99" s="166"/>
      <c r="E99" s="166"/>
      <c r="F99" s="166"/>
      <c r="G99" s="166"/>
      <c r="H99" s="166"/>
      <c r="I99" s="167"/>
    </row>
    <row r="100" spans="2:9" hidden="1" x14ac:dyDescent="0.55000000000000004"/>
  </sheetData>
  <sheetProtection algorithmName="SHA-512" hashValue="EgFUknkVmA6qTuoWsiFP4FKNkgP84vszUsHY05EvD4g/61bo5TdywzK0mXBWxH2ejcF1MHMhrN2w9XTaivXUiw==" saltValue="2dW1qhAphaS80AZ39X/f3w==" spinCount="100000" sheet="1" objects="1" scenarios="1"/>
  <mergeCells count="29">
    <mergeCell ref="B1:F1"/>
    <mergeCell ref="E4:F4"/>
    <mergeCell ref="E5:F5"/>
    <mergeCell ref="N7:P7"/>
    <mergeCell ref="F8:F16"/>
    <mergeCell ref="G8:I8"/>
    <mergeCell ref="N8:P8"/>
    <mergeCell ref="G9:I9"/>
    <mergeCell ref="G10:I10"/>
    <mergeCell ref="G11:I11"/>
    <mergeCell ref="B27:I27"/>
    <mergeCell ref="P11:P22"/>
    <mergeCell ref="G12:I12"/>
    <mergeCell ref="G13:I13"/>
    <mergeCell ref="G14:I14"/>
    <mergeCell ref="G15:I15"/>
    <mergeCell ref="G16:I16"/>
    <mergeCell ref="E19:H19"/>
    <mergeCell ref="B20:C20"/>
    <mergeCell ref="E20:H20"/>
    <mergeCell ref="B23:I24"/>
    <mergeCell ref="N23:P23"/>
    <mergeCell ref="O25:P26"/>
    <mergeCell ref="N28:P28"/>
    <mergeCell ref="B30:I38"/>
    <mergeCell ref="B41:I55"/>
    <mergeCell ref="C76:C77"/>
    <mergeCell ref="B90:I99"/>
    <mergeCell ref="N30:P31"/>
  </mergeCells>
  <conditionalFormatting sqref="C67:C70">
    <cfRule type="expression" dxfId="39" priority="8">
      <formula>ABS(C11-$D$72)&gt;$D$77</formula>
    </cfRule>
  </conditionalFormatting>
  <conditionalFormatting sqref="B26">
    <cfRule type="expression" dxfId="38" priority="9">
      <formula>B27=""</formula>
    </cfRule>
  </conditionalFormatting>
  <conditionalFormatting sqref="B4">
    <cfRule type="expression" dxfId="37" priority="7">
      <formula>$B$5=""</formula>
    </cfRule>
  </conditionalFormatting>
  <conditionalFormatting sqref="C4">
    <cfRule type="expression" dxfId="36" priority="6">
      <formula>$C$5=""</formula>
    </cfRule>
  </conditionalFormatting>
  <conditionalFormatting sqref="E4:F4">
    <cfRule type="expression" dxfId="35" priority="5">
      <formula>$E$5=""</formula>
    </cfRule>
  </conditionalFormatting>
  <conditionalFormatting sqref="H4">
    <cfRule type="expression" dxfId="34" priority="4">
      <formula>$H$5=""</formula>
    </cfRule>
  </conditionalFormatting>
  <conditionalFormatting sqref="C8">
    <cfRule type="expression" dxfId="33" priority="3">
      <formula>$C$8&lt;&gt;"blood"</formula>
    </cfRule>
  </conditionalFormatting>
  <conditionalFormatting sqref="C9">
    <cfRule type="expression" dxfId="32" priority="2">
      <formula>$C$9&lt;&gt;"ethanol"</formula>
    </cfRule>
  </conditionalFormatting>
  <conditionalFormatting sqref="M30">
    <cfRule type="expression" dxfId="31" priority="1">
      <formula>N30&lt;&gt;""</formula>
    </cfRule>
  </conditionalFormatting>
  <conditionalFormatting sqref="G9:G12">
    <cfRule type="expression" dxfId="30" priority="217">
      <formula>AND(SUM(J$11:J$14)=0,D67&gt;$D$76)</formula>
    </cfRule>
  </conditionalFormatting>
  <dataValidations count="8">
    <dataValidation type="list" allowBlank="1" showInputMessage="1" showErrorMessage="1" sqref="C17" xr:uid="{00000000-0002-0000-3E00-000000000000}">
      <formula1>applies</formula1>
    </dataValidation>
    <dataValidation type="list" errorStyle="warning" allowBlank="1" showInputMessage="1" showErrorMessage="1" errorTitle="custom entry" error="You have entered a selection not in the drop-down list.  " sqref="B20:C20" xr:uid="{00000000-0002-0000-3E00-000001000000}">
      <formula1>othervolid</formula1>
    </dataValidation>
    <dataValidation type="list" errorStyle="warning" allowBlank="1" showInputMessage="1" showErrorMessage="1" errorTitle="Custom Entry" error="You have entered a name not in the drop-down list." sqref="H5" xr:uid="{00000000-0002-0000-3E00-000002000000}">
      <formula1>analyst_list</formula1>
    </dataValidation>
    <dataValidation type="list" allowBlank="1" showInputMessage="1" showErrorMessage="1" sqref="C8" xr:uid="{00000000-0002-0000-3E00-000003000000}">
      <formula1>matrix_list</formula1>
    </dataValidation>
    <dataValidation type="list" errorStyle="warning" allowBlank="1" showErrorMessage="1" errorTitle="Custom entry" error="You have customized this field." sqref="B23:I24" xr:uid="{00000000-0002-0000-3E00-000004000000}">
      <formula1>statements</formula1>
    </dataValidation>
    <dataValidation type="list" errorStyle="warning" allowBlank="1" showInputMessage="1" showErrorMessage="1" errorTitle="Custom Entry" error="You have entered a selection not in the drop-down list.  " sqref="E20" xr:uid="{00000000-0002-0000-3E00-000005000000}">
      <formula1>othervolid</formula1>
    </dataValidation>
    <dataValidation type="textLength" errorStyle="warning" operator="equal" allowBlank="1" showInputMessage="1" showErrorMessage="1" errorTitle="Case Number Length Error?" error="The length of the case number should be 10 characters." sqref="B5" xr:uid="{00000000-0002-0000-3E00-000006000000}">
      <formula1>10</formula1>
    </dataValidation>
    <dataValidation type="list" errorStyle="warning" allowBlank="1" showErrorMessage="1" errorTitle="Custom entry" error="You have customized this field." sqref="B27:I27" xr:uid="{00000000-0002-0000-3E00-000007000000}">
      <formula1>dispositions</formula1>
    </dataValidation>
  </dataValidations>
  <pageMargins left="0.7" right="0.7" top="0.75" bottom="0.75" header="0.3" footer="0.3"/>
  <pageSetup scale="68" orientation="portrait" horizontalDpi="300" verticalDpi="300" r:id="rId1"/>
  <ignoredErrors>
    <ignoredError sqref="H5 E5 B5:C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4514" r:id="rId4" name="Button 2">
              <controlPr defaultSize="0" print="0" autoFill="0" autoPict="0" macro="[0]!ThisWorkbook.GeneratePDF">
                <anchor moveWithCells="1">
                  <from>
                    <xdr:col>8</xdr:col>
                    <xdr:colOff>1123950</xdr:colOff>
                    <xdr:row>3</xdr:row>
                    <xdr:rowOff>11430</xdr:rowOff>
                  </from>
                  <to>
                    <xdr:col>11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3E00-000008000000}">
          <x14:formula1>
            <xm:f>Ranges!$G$9:$G$12</xm:f>
          </x14:formula1>
          <xm:sqref>C9</xm:sqref>
        </x14:dataValidation>
        <x14:dataValidation type="date" errorStyle="information" operator="lessThan" allowBlank="1" showErrorMessage="1" errorTitle="Uncertainty Update Due" error="The uncertainty values used in this form are due to be updated.  Please ensure you are using the most recent form." xr:uid="{00000000-0002-0000-3E00-000009000000}">
          <x14:formula1>
            <xm:f>Ranges!G14+Ranges!G16</xm:f>
          </x14:formula1>
          <xm:sqref>E5</xm:sqref>
        </x14:dataValidation>
      </x14:dataValidations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65">
    <pageSetUpPr fitToPage="1"/>
  </sheetPr>
  <dimension ref="A1:Q100"/>
  <sheetViews>
    <sheetView showGridLines="0" zoomScaleNormal="100" workbookViewId="0">
      <selection activeCell="C11" sqref="C11"/>
    </sheetView>
  </sheetViews>
  <sheetFormatPr defaultColWidth="9.15625" defaultRowHeight="14.4" x14ac:dyDescent="0.55000000000000004"/>
  <cols>
    <col min="1" max="1" width="1.83984375" style="38" customWidth="1"/>
    <col min="2" max="2" width="20.83984375" style="38" customWidth="1"/>
    <col min="3" max="3" width="12" style="38" bestFit="1" customWidth="1"/>
    <col min="4" max="4" width="11" style="38" customWidth="1"/>
    <col min="5" max="5" width="9.578125" style="38" customWidth="1"/>
    <col min="6" max="6" width="7.15625" style="38" customWidth="1"/>
    <col min="7" max="7" width="7.68359375" style="38" customWidth="1"/>
    <col min="8" max="8" width="25.68359375" style="38" customWidth="1"/>
    <col min="9" max="9" width="38.578125" style="38" customWidth="1"/>
    <col min="10" max="10" width="15.83984375" style="38" hidden="1" customWidth="1"/>
    <col min="11" max="11" width="22.41796875" style="38" hidden="1" customWidth="1"/>
    <col min="12" max="12" width="5" style="38" customWidth="1"/>
    <col min="13" max="13" width="7.41796875" style="38" customWidth="1"/>
    <col min="14" max="14" width="2.26171875" style="38" customWidth="1"/>
    <col min="15" max="15" width="2" style="38" customWidth="1"/>
    <col min="16" max="16" width="88.15625" style="38" customWidth="1"/>
    <col min="17" max="16384" width="9.15625" style="38"/>
  </cols>
  <sheetData>
    <row r="1" spans="2:17" ht="15" customHeight="1" x14ac:dyDescent="0.55000000000000004">
      <c r="B1" s="132" t="str">
        <f>'1'!B1</f>
        <v>Body Fluid Alcohol Concentration and Volatiles Reporting Form</v>
      </c>
      <c r="C1" s="133"/>
      <c r="D1" s="133"/>
      <c r="E1" s="133"/>
      <c r="F1" s="133"/>
      <c r="G1" s="79"/>
      <c r="H1" s="79"/>
      <c r="I1" s="93" t="str">
        <f>'1'!I1</f>
        <v>Version 2</v>
      </c>
      <c r="J1" s="44" t="s">
        <v>40</v>
      </c>
      <c r="K1" s="44" t="s">
        <v>40</v>
      </c>
      <c r="L1" s="44"/>
    </row>
    <row r="2" spans="2:17" ht="15" customHeight="1" x14ac:dyDescent="0.55000000000000004">
      <c r="B2" s="80" t="str">
        <f>'1'!B2</f>
        <v>NCSCL - Toxicology Section</v>
      </c>
      <c r="C2" s="11"/>
      <c r="D2" s="11"/>
      <c r="E2" s="11"/>
      <c r="F2" s="11"/>
      <c r="G2" s="11"/>
      <c r="H2" s="11"/>
      <c r="I2" s="94" t="str">
        <f>'1'!I2</f>
        <v>Effective Date: 11/14/2019</v>
      </c>
      <c r="J2" s="44"/>
      <c r="K2" s="44"/>
      <c r="L2" s="44"/>
      <c r="N2" s="100"/>
    </row>
    <row r="3" spans="2:17" ht="15" customHeight="1" x14ac:dyDescent="0.55000000000000004">
      <c r="D3" s="41"/>
      <c r="O3" s="95" t="s">
        <v>88</v>
      </c>
    </row>
    <row r="4" spans="2:17" ht="15" customHeight="1" x14ac:dyDescent="0.55000000000000004">
      <c r="B4" s="124" t="s">
        <v>37</v>
      </c>
      <c r="C4" s="124" t="s">
        <v>38</v>
      </c>
      <c r="E4" s="138" t="s">
        <v>94</v>
      </c>
      <c r="F4" s="138"/>
      <c r="H4" s="118" t="s">
        <v>44</v>
      </c>
      <c r="J4" s="92"/>
      <c r="O4" s="95"/>
      <c r="P4" s="110" t="s">
        <v>113</v>
      </c>
    </row>
    <row r="5" spans="2:17" ht="15" customHeight="1" x14ac:dyDescent="0.55000000000000004">
      <c r="B5" s="120" t="str">
        <f>IF('Sample list'!B68="","",'Sample list'!B68)</f>
        <v/>
      </c>
      <c r="C5" s="120" t="str">
        <f>IF('Sample list'!C68="","",'Sample list'!C68)</f>
        <v/>
      </c>
      <c r="E5" s="136" t="str">
        <f>IF('1'!E5="","",'1'!E5)</f>
        <v/>
      </c>
      <c r="F5" s="137"/>
      <c r="H5" s="83" t="str">
        <f>IF('1'!H5="","",'1'!H5)</f>
        <v/>
      </c>
      <c r="O5" s="38" t="s">
        <v>88</v>
      </c>
      <c r="P5" s="37" t="str">
        <f>B41</f>
        <v/>
      </c>
    </row>
    <row r="6" spans="2:17" ht="15" customHeight="1" x14ac:dyDescent="0.55000000000000004"/>
    <row r="7" spans="2:17" ht="15" customHeight="1" thickBot="1" x14ac:dyDescent="0.6">
      <c r="N7" s="135" t="s">
        <v>96</v>
      </c>
      <c r="O7" s="135"/>
      <c r="P7" s="135"/>
    </row>
    <row r="8" spans="2:17" ht="15" customHeight="1" x14ac:dyDescent="0.55000000000000004">
      <c r="B8" s="71" t="s">
        <v>92</v>
      </c>
      <c r="C8" s="81" t="s">
        <v>71</v>
      </c>
      <c r="F8" s="141" t="s">
        <v>86</v>
      </c>
      <c r="G8" s="139" t="str">
        <f>CONCATENATE("The measured ",C9," values are:")</f>
        <v>The measured ethanol values are:</v>
      </c>
      <c r="H8" s="140"/>
      <c r="I8" s="140"/>
      <c r="M8" s="64"/>
      <c r="N8" s="134" t="s">
        <v>97</v>
      </c>
      <c r="O8" s="134"/>
      <c r="P8" s="134"/>
      <c r="Q8" s="40"/>
    </row>
    <row r="9" spans="2:17" ht="15" customHeight="1" x14ac:dyDescent="0.55000000000000004">
      <c r="B9" s="72" t="s">
        <v>93</v>
      </c>
      <c r="C9" s="82" t="s">
        <v>5</v>
      </c>
      <c r="F9" s="141"/>
      <c r="G9" s="142" t="str">
        <f>IF(C11="","",IF(C11=0,"0.0000  g/dl",CONCATENATE(TEXT(C11,"0.0000"),"  g/dl",IF(AND(SUM(J$11:J$14)=0,D67&gt;$D$76),CONCATENATE("  (&gt;",$D$76*100,"% deviation from the average)"),""),IF(C11*10000-INT(C11*10000)&gt;0.0001,"    (THIS VALUE CONTAINS MORE DECIMAL PLACES THAN DISPLAYED)",""))))</f>
        <v/>
      </c>
      <c r="H9" s="143"/>
      <c r="I9" s="143"/>
      <c r="M9" s="64"/>
      <c r="N9" s="105"/>
      <c r="O9" s="89"/>
      <c r="P9" s="106"/>
      <c r="Q9" s="40"/>
    </row>
    <row r="10" spans="2:17" ht="15" customHeight="1" x14ac:dyDescent="0.55000000000000004">
      <c r="B10" s="72"/>
      <c r="C10" s="73"/>
      <c r="D10" s="69"/>
      <c r="F10" s="141"/>
      <c r="G10" s="142" t="str">
        <f>IF(C12="","",IF(C12=0,"0.0000  g/dl",CONCATENATE(TEXT(C12,"0.0000"),"  g/dl",IF(AND(SUM(J$11:J$14)=0,D68&gt;$D$76),CONCATENATE("  (&gt;",$D$76*100,"% deviation from the average)"),""),IF(C12*10000-INT(C12*10000)&gt;0.0001,"    (THIS VALUE CONTAINS MORE DECIMAL PLACES THAN DISPLAYED)",""))))</f>
        <v/>
      </c>
      <c r="H10" s="143"/>
      <c r="I10" s="143"/>
      <c r="J10" s="38" t="s">
        <v>39</v>
      </c>
      <c r="K10" s="43" t="s">
        <v>75</v>
      </c>
      <c r="L10" s="43"/>
      <c r="M10" s="64"/>
      <c r="N10" s="7"/>
      <c r="O10" s="89" t="str">
        <f>"Item "&amp;C5&amp;":"</f>
        <v>Item :</v>
      </c>
      <c r="P10" s="89"/>
      <c r="Q10" s="40"/>
    </row>
    <row r="11" spans="2:17" ht="15" customHeight="1" x14ac:dyDescent="0.55000000000000004">
      <c r="B11" s="74" t="s">
        <v>74</v>
      </c>
      <c r="C11" s="84"/>
      <c r="D11" s="2" t="str">
        <f>IF(LEN(C11)&gt;6,"re-enter",IF(C11&gt;0.5,"HI cal",""))</f>
        <v/>
      </c>
      <c r="F11" s="141"/>
      <c r="G11" s="142" t="str">
        <f>IF(C13="","",IF(C13=0,"0.0000  g/dl",CONCATENATE(TEXT(C13,"0.0000"),"  g/dl",IF(AND(SUM(J$11:J$14)=0,D69&gt;$D$76),CONCATENATE("  (&gt;",$D$76*100,"% deviation from the average)"),""),IF(C13*10000-INT(C13*10000)&gt;0.0001,"    (THIS VALUE CONTAINS MORE DECIMAL PLACES THAN DISPLAYED)",""))))</f>
        <v/>
      </c>
      <c r="H11" s="143"/>
      <c r="I11" s="143"/>
      <c r="J11" s="54">
        <f>IF(C11="",0,IF(C11&lt;0.01,1,0))</f>
        <v>0</v>
      </c>
      <c r="K11" s="43">
        <f>IF(C11&lt;&gt;"",1,0)</f>
        <v>0</v>
      </c>
      <c r="L11" s="43"/>
      <c r="M11" s="64"/>
      <c r="N11" s="88"/>
      <c r="O11" s="91"/>
      <c r="P11" s="151" t="str">
        <f>CONCATENATE(IF(B90="","",B90&amp;CHAR(10)&amp;CHAR(10)),IF(B23="","","- "&amp;B23))</f>
        <v/>
      </c>
      <c r="Q11" s="40"/>
    </row>
    <row r="12" spans="2:17" ht="15" customHeight="1" x14ac:dyDescent="0.55000000000000004">
      <c r="B12" s="72"/>
      <c r="C12" s="84"/>
      <c r="D12" s="2" t="str">
        <f>IF(LEN(C12)&gt;6,"re-enter",IF(C12&gt;0.5,"HI cal",""))</f>
        <v/>
      </c>
      <c r="F12" s="141"/>
      <c r="G12" s="142" t="str">
        <f>IF(C14="","",IF(C14=0,"0.0000  g/dl",CONCATENATE(TEXT(C14,"0.0000"),"  g/dl",IF(AND(SUM(J$11:J$14)=0,D70&gt;$D$76),CONCATENATE("  (&gt;",$D$76*100,"% deviation from the average)"),""),IF(C14*10000-INT(C14*10000)&gt;0.0001,"    (THIS VALUE CONTAINS MORE DECIMAL PLACES THAN DISPLAYED)",""))))</f>
        <v/>
      </c>
      <c r="H12" s="143"/>
      <c r="I12" s="143"/>
      <c r="J12" s="54">
        <f>IF(C12="",0,IF(C12&lt;0.01,1,0))</f>
        <v>0</v>
      </c>
      <c r="K12" s="43">
        <f>IF(C12&lt;&gt;"",1,0)</f>
        <v>0</v>
      </c>
      <c r="L12" s="43"/>
      <c r="M12" s="64"/>
      <c r="N12" s="88"/>
      <c r="O12" s="88"/>
      <c r="P12" s="151"/>
      <c r="Q12" s="40"/>
    </row>
    <row r="13" spans="2:17" ht="15" customHeight="1" x14ac:dyDescent="0.55000000000000004">
      <c r="B13" s="72"/>
      <c r="C13" s="84"/>
      <c r="D13" s="2" t="str">
        <f>IF(LEN(C13)&gt;6,"re-enter",IF(C13&gt;0.5,"HI cal",""))</f>
        <v/>
      </c>
      <c r="F13" s="141"/>
      <c r="G13" s="139" t="str">
        <f>IF(MIN(C11:C14)&lt;0.01,"",CONCATENATE("The average of the four values is  ",TEXT(D72,"0.000000")," g/dl."))</f>
        <v/>
      </c>
      <c r="H13" s="140"/>
      <c r="I13" s="140"/>
      <c r="J13" s="54">
        <f>IF(C13="",0,IF(C13&lt;0.01,1,0))</f>
        <v>0</v>
      </c>
      <c r="K13" s="43">
        <f>IF(C13&lt;&gt;"",1,0)</f>
        <v>0</v>
      </c>
      <c r="L13" s="43"/>
      <c r="M13" s="64"/>
      <c r="N13" s="88"/>
      <c r="O13" s="88"/>
      <c r="P13" s="151"/>
      <c r="Q13" s="40"/>
    </row>
    <row r="14" spans="2:17" ht="15" customHeight="1" thickBot="1" x14ac:dyDescent="0.6">
      <c r="B14" s="75"/>
      <c r="C14" s="85"/>
      <c r="D14" s="2" t="str">
        <f>IF(LEN(C14)&gt;6,"re-enter",IF(C14&gt;0.5,"HI cal",""))</f>
        <v/>
      </c>
      <c r="F14" s="141"/>
      <c r="G14" s="144" t="str">
        <f>IF(MIN(C11:C14)&lt;0.01,"",CONCATENATE("The ",D76*100,"% uncertainty is +/- ", TEXT(D77,"0.0000000"), " g/dl, at a 99.73 % level of confidence (k=3)."))</f>
        <v/>
      </c>
      <c r="H14" s="145"/>
      <c r="I14" s="145"/>
      <c r="J14" s="54">
        <f>IF(C14="",0,IF(C14&lt;0.01,1,0))</f>
        <v>0</v>
      </c>
      <c r="K14" s="43">
        <f>IF(C14&lt;&gt;"",1,0)</f>
        <v>0</v>
      </c>
      <c r="L14" s="43"/>
      <c r="M14" s="64"/>
      <c r="N14" s="88"/>
      <c r="O14" s="88"/>
      <c r="P14" s="151"/>
      <c r="Q14" s="40"/>
    </row>
    <row r="15" spans="2:17" x14ac:dyDescent="0.55000000000000004">
      <c r="B15" s="117"/>
      <c r="F15" s="141"/>
      <c r="G15" s="146" t="str">
        <f>IF(OR(MIN(C11:C14)&lt;0.01,SUM(K11:K14)&lt;&gt;4),"",IF(AND(MAX(D67:D70)&gt;D76,M30=""),"",IF(AND(MAX(D67:D70)&gt;D76,M30&lt;&gt;""),"The lowest value was used for reporting.",CONCATENATE("The ",IF(C8="serum","serum converted, ",""),"truncated average for reporting is ",IF(C8="serum",TEXT(F74,"0.00"),TEXT(D74,"0.00")),"  g/dl."))))</f>
        <v/>
      </c>
      <c r="H15" s="147"/>
      <c r="I15" s="147"/>
      <c r="J15" s="54"/>
      <c r="M15" s="64"/>
      <c r="N15" s="88"/>
      <c r="O15" s="91"/>
      <c r="P15" s="151"/>
      <c r="Q15" s="40"/>
    </row>
    <row r="16" spans="2:17" x14ac:dyDescent="0.55000000000000004">
      <c r="B16" s="117"/>
      <c r="C16" s="70" t="str">
        <f>IF(AND(C9&lt;&gt;"acetone",C17="x",SUM(K11:K14)&gt;0,SUM(J11:J14)=0),"'No alcohol' selected below conflicts with entered results!","")</f>
        <v/>
      </c>
      <c r="F16" s="141"/>
      <c r="G16" s="144" t="str">
        <f>IF(C8="serum",CONCATENATE("The serum to whole blood conversion calculation is:  ",TEXT(D72,"0.000000")," g/dl / 1.18 = ",TEXT(F72,"0.000000")," g/dl."),"")</f>
        <v/>
      </c>
      <c r="H16" s="145"/>
      <c r="I16" s="145"/>
      <c r="J16" s="54"/>
      <c r="M16" s="64"/>
      <c r="N16" s="88"/>
      <c r="O16" s="7"/>
      <c r="P16" s="151"/>
      <c r="Q16" s="40"/>
    </row>
    <row r="17" spans="2:17" x14ac:dyDescent="0.55000000000000004">
      <c r="B17" s="68" t="s">
        <v>42</v>
      </c>
      <c r="C17" s="86"/>
      <c r="D17" s="60" t="s">
        <v>43</v>
      </c>
      <c r="F17" s="98"/>
      <c r="M17" s="64"/>
      <c r="N17" s="7"/>
      <c r="O17" s="7"/>
      <c r="P17" s="151"/>
      <c r="Q17" s="40"/>
    </row>
    <row r="18" spans="2:17" x14ac:dyDescent="0.55000000000000004">
      <c r="M18" s="64"/>
      <c r="N18" s="7"/>
      <c r="O18" s="123"/>
      <c r="P18" s="151"/>
      <c r="Q18" s="40"/>
    </row>
    <row r="19" spans="2:17" x14ac:dyDescent="0.55000000000000004">
      <c r="B19" s="59" t="s">
        <v>85</v>
      </c>
      <c r="C19" s="38" t="str">
        <f>IFERROR(IF(B20="","",IF(VLOOKUP(B20,othervolid,1)=B20,"","+")),"+")</f>
        <v/>
      </c>
      <c r="E19" s="148" t="s">
        <v>82</v>
      </c>
      <c r="F19" s="148"/>
      <c r="G19" s="148"/>
      <c r="H19" s="148"/>
      <c r="I19" s="38" t="str">
        <f>IFERROR(IF(E20="","",IF(VLOOKUP(E20,othervolid,1)=E20,"","+")),"+")</f>
        <v/>
      </c>
      <c r="M19" s="64"/>
      <c r="N19" s="7"/>
      <c r="O19" s="7"/>
      <c r="P19" s="151"/>
      <c r="Q19" s="40"/>
    </row>
    <row r="20" spans="2:17" ht="15" customHeight="1" x14ac:dyDescent="0.55000000000000004">
      <c r="B20" s="158"/>
      <c r="C20" s="158"/>
      <c r="E20" s="171"/>
      <c r="F20" s="172"/>
      <c r="G20" s="172"/>
      <c r="H20" s="173"/>
      <c r="M20" s="64"/>
      <c r="N20" s="88"/>
      <c r="O20" s="7"/>
      <c r="P20" s="151"/>
      <c r="Q20" s="40"/>
    </row>
    <row r="21" spans="2:17" x14ac:dyDescent="0.55000000000000004">
      <c r="D21" s="99" t="str">
        <f>IF(AND(B20=E20,B20&lt;&gt;""),"The two entries above conflict with eachother!","")</f>
        <v/>
      </c>
      <c r="M21" s="64"/>
      <c r="N21" s="88"/>
      <c r="O21" s="7"/>
      <c r="P21" s="151"/>
      <c r="Q21" s="40"/>
    </row>
    <row r="22" spans="2:17" ht="15" customHeight="1" x14ac:dyDescent="0.55000000000000004">
      <c r="B22" s="38" t="s">
        <v>101</v>
      </c>
      <c r="E22" s="38" t="str">
        <f>IFERROR(IF(B23="","",IF(VLOOKUP(B23,statements_alpha,1)=B23,"","+")),"+")</f>
        <v/>
      </c>
      <c r="F22" s="39"/>
      <c r="G22" s="58"/>
      <c r="H22" s="58"/>
      <c r="I22" s="58"/>
      <c r="M22" s="64"/>
      <c r="N22" s="7"/>
      <c r="O22" s="7"/>
      <c r="P22" s="151"/>
      <c r="Q22" s="40"/>
    </row>
    <row r="23" spans="2:17" ht="15" customHeight="1" x14ac:dyDescent="0.55000000000000004">
      <c r="B23" s="152"/>
      <c r="C23" s="153"/>
      <c r="D23" s="153"/>
      <c r="E23" s="153"/>
      <c r="F23" s="153"/>
      <c r="G23" s="153"/>
      <c r="H23" s="153"/>
      <c r="I23" s="154"/>
      <c r="M23" s="64"/>
      <c r="N23" s="149" t="s">
        <v>98</v>
      </c>
      <c r="O23" s="134"/>
      <c r="P23" s="150"/>
      <c r="Q23" s="40"/>
    </row>
    <row r="24" spans="2:17" x14ac:dyDescent="0.55000000000000004">
      <c r="B24" s="155"/>
      <c r="C24" s="156"/>
      <c r="D24" s="156"/>
      <c r="E24" s="156"/>
      <c r="F24" s="156"/>
      <c r="G24" s="156"/>
      <c r="H24" s="156"/>
      <c r="I24" s="157"/>
      <c r="M24" s="64"/>
      <c r="N24" s="107"/>
      <c r="O24" s="108"/>
      <c r="P24" s="109"/>
      <c r="Q24" s="40"/>
    </row>
    <row r="25" spans="2:17" x14ac:dyDescent="0.55000000000000004">
      <c r="F25" s="7"/>
      <c r="G25" s="58"/>
      <c r="H25" s="58"/>
      <c r="I25" s="58"/>
      <c r="M25" s="64"/>
      <c r="N25" s="7"/>
      <c r="O25" s="177" t="str">
        <f>IF(B27="","",RIGHT(B27,LEN(B27)-48))</f>
        <v/>
      </c>
      <c r="P25" s="177"/>
      <c r="Q25" s="40"/>
    </row>
    <row r="26" spans="2:17" ht="15" customHeight="1" x14ac:dyDescent="0.55000000000000004">
      <c r="B26" s="111" t="s">
        <v>102</v>
      </c>
      <c r="C26" s="38" t="str">
        <f>IFERROR(IF(B27="","",IF(VLOOKUP(B27,dispositions_alpha,1)=B27,"","+")),"+")</f>
        <v/>
      </c>
      <c r="M26" s="64"/>
      <c r="N26" s="7"/>
      <c r="O26" s="177"/>
      <c r="P26" s="177"/>
      <c r="Q26" s="40"/>
    </row>
    <row r="27" spans="2:17" x14ac:dyDescent="0.55000000000000004">
      <c r="B27" s="168"/>
      <c r="C27" s="169"/>
      <c r="D27" s="169"/>
      <c r="E27" s="169"/>
      <c r="F27" s="169"/>
      <c r="G27" s="169"/>
      <c r="H27" s="169"/>
      <c r="I27" s="170"/>
      <c r="M27" s="64"/>
      <c r="N27" s="7"/>
      <c r="O27" s="7"/>
      <c r="P27" s="7"/>
      <c r="Q27" s="40"/>
    </row>
    <row r="28" spans="2:17" x14ac:dyDescent="0.55000000000000004">
      <c r="M28" s="64"/>
      <c r="N28" s="176" t="s">
        <v>99</v>
      </c>
      <c r="O28" s="176"/>
      <c r="P28" s="176"/>
      <c r="Q28" s="40"/>
    </row>
    <row r="29" spans="2:17" ht="15" customHeight="1" x14ac:dyDescent="0.55000000000000004">
      <c r="B29" s="42" t="s">
        <v>28</v>
      </c>
      <c r="C29" s="102"/>
      <c r="D29" s="102"/>
      <c r="E29" s="102"/>
      <c r="F29" s="102"/>
      <c r="G29" s="102"/>
      <c r="H29" s="102"/>
      <c r="I29" s="102"/>
      <c r="N29" s="79"/>
      <c r="O29" s="79"/>
      <c r="P29" s="79"/>
    </row>
    <row r="30" spans="2:17" x14ac:dyDescent="0.55000000000000004">
      <c r="B30" s="179"/>
      <c r="C30" s="180"/>
      <c r="D30" s="180"/>
      <c r="E30" s="180"/>
      <c r="F30" s="180"/>
      <c r="G30" s="180"/>
      <c r="H30" s="180"/>
      <c r="I30" s="181"/>
      <c r="M30" s="130"/>
      <c r="N30" s="178" t="str">
        <f>IF(AND(MAX(D67:D70)&gt;D76,SUM(K11:K14)=4),"&lt;- If this is a second set of values for the case, and both sets have an unacceptable deviation from the mean, enter the lowest value in the cell to the left (gm/dL).","")</f>
        <v/>
      </c>
      <c r="O30" s="178"/>
      <c r="P30" s="178"/>
    </row>
    <row r="31" spans="2:17" ht="15" customHeight="1" x14ac:dyDescent="0.55000000000000004">
      <c r="B31" s="182"/>
      <c r="C31" s="183"/>
      <c r="D31" s="183"/>
      <c r="E31" s="183"/>
      <c r="F31" s="183"/>
      <c r="G31" s="183"/>
      <c r="H31" s="183"/>
      <c r="I31" s="184"/>
      <c r="N31" s="178"/>
      <c r="O31" s="178"/>
      <c r="P31" s="178"/>
    </row>
    <row r="32" spans="2:17" x14ac:dyDescent="0.55000000000000004">
      <c r="B32" s="182"/>
      <c r="C32" s="183"/>
      <c r="D32" s="183"/>
      <c r="E32" s="183"/>
      <c r="F32" s="183"/>
      <c r="G32" s="183"/>
      <c r="H32" s="183"/>
      <c r="I32" s="184"/>
      <c r="M32" s="5"/>
    </row>
    <row r="33" spans="2:9" x14ac:dyDescent="0.55000000000000004">
      <c r="B33" s="182"/>
      <c r="C33" s="183"/>
      <c r="D33" s="183"/>
      <c r="E33" s="183"/>
      <c r="F33" s="183"/>
      <c r="G33" s="183"/>
      <c r="H33" s="183"/>
      <c r="I33" s="184"/>
    </row>
    <row r="34" spans="2:9" x14ac:dyDescent="0.55000000000000004">
      <c r="B34" s="182"/>
      <c r="C34" s="183"/>
      <c r="D34" s="183"/>
      <c r="E34" s="183"/>
      <c r="F34" s="183"/>
      <c r="G34" s="183"/>
      <c r="H34" s="183"/>
      <c r="I34" s="184"/>
    </row>
    <row r="35" spans="2:9" x14ac:dyDescent="0.55000000000000004">
      <c r="B35" s="182"/>
      <c r="C35" s="183"/>
      <c r="D35" s="183"/>
      <c r="E35" s="183"/>
      <c r="F35" s="183"/>
      <c r="G35" s="183"/>
      <c r="H35" s="183"/>
      <c r="I35" s="184"/>
    </row>
    <row r="36" spans="2:9" x14ac:dyDescent="0.55000000000000004">
      <c r="B36" s="182"/>
      <c r="C36" s="183"/>
      <c r="D36" s="183"/>
      <c r="E36" s="183"/>
      <c r="F36" s="183"/>
      <c r="G36" s="183"/>
      <c r="H36" s="183"/>
      <c r="I36" s="184"/>
    </row>
    <row r="37" spans="2:9" x14ac:dyDescent="0.55000000000000004">
      <c r="B37" s="182"/>
      <c r="C37" s="183"/>
      <c r="D37" s="183"/>
      <c r="E37" s="183"/>
      <c r="F37" s="183"/>
      <c r="G37" s="183"/>
      <c r="H37" s="183"/>
      <c r="I37" s="184"/>
    </row>
    <row r="38" spans="2:9" x14ac:dyDescent="0.55000000000000004">
      <c r="B38" s="185"/>
      <c r="C38" s="186"/>
      <c r="D38" s="186"/>
      <c r="E38" s="186"/>
      <c r="F38" s="186"/>
      <c r="G38" s="186"/>
      <c r="H38" s="186"/>
      <c r="I38" s="187"/>
    </row>
    <row r="40" spans="2:9" x14ac:dyDescent="0.55000000000000004">
      <c r="B40" s="7" t="s">
        <v>103</v>
      </c>
    </row>
    <row r="41" spans="2:9" ht="15" customHeight="1" x14ac:dyDescent="0.55000000000000004">
      <c r="B41" s="159" t="str">
        <f>CONCATENATE(IF(B90="","",B90&amp;CHAR(10)&amp;CHAR(10)),IF(B23="","","- "&amp;B23&amp;CHAR(10)&amp;CHAR(10)))</f>
        <v/>
      </c>
      <c r="C41" s="160"/>
      <c r="D41" s="160"/>
      <c r="E41" s="160"/>
      <c r="F41" s="160"/>
      <c r="G41" s="160"/>
      <c r="H41" s="160"/>
      <c r="I41" s="161"/>
    </row>
    <row r="42" spans="2:9" x14ac:dyDescent="0.55000000000000004">
      <c r="B42" s="162"/>
      <c r="C42" s="163"/>
      <c r="D42" s="163"/>
      <c r="E42" s="163"/>
      <c r="F42" s="163"/>
      <c r="G42" s="163"/>
      <c r="H42" s="163"/>
      <c r="I42" s="164"/>
    </row>
    <row r="43" spans="2:9" x14ac:dyDescent="0.55000000000000004">
      <c r="B43" s="162"/>
      <c r="C43" s="163"/>
      <c r="D43" s="163"/>
      <c r="E43" s="163"/>
      <c r="F43" s="163"/>
      <c r="G43" s="163"/>
      <c r="H43" s="163"/>
      <c r="I43" s="164"/>
    </row>
    <row r="44" spans="2:9" x14ac:dyDescent="0.55000000000000004">
      <c r="B44" s="162"/>
      <c r="C44" s="163"/>
      <c r="D44" s="163"/>
      <c r="E44" s="163"/>
      <c r="F44" s="163"/>
      <c r="G44" s="163"/>
      <c r="H44" s="163"/>
      <c r="I44" s="164"/>
    </row>
    <row r="45" spans="2:9" x14ac:dyDescent="0.55000000000000004">
      <c r="B45" s="162"/>
      <c r="C45" s="163"/>
      <c r="D45" s="163"/>
      <c r="E45" s="163"/>
      <c r="F45" s="163"/>
      <c r="G45" s="163"/>
      <c r="H45" s="163"/>
      <c r="I45" s="164"/>
    </row>
    <row r="46" spans="2:9" x14ac:dyDescent="0.55000000000000004">
      <c r="B46" s="162"/>
      <c r="C46" s="163"/>
      <c r="D46" s="163"/>
      <c r="E46" s="163"/>
      <c r="F46" s="163"/>
      <c r="G46" s="163"/>
      <c r="H46" s="163"/>
      <c r="I46" s="164"/>
    </row>
    <row r="47" spans="2:9" x14ac:dyDescent="0.55000000000000004">
      <c r="B47" s="162"/>
      <c r="C47" s="163"/>
      <c r="D47" s="163"/>
      <c r="E47" s="163"/>
      <c r="F47" s="163"/>
      <c r="G47" s="163"/>
      <c r="H47" s="163"/>
      <c r="I47" s="164"/>
    </row>
    <row r="48" spans="2:9" x14ac:dyDescent="0.55000000000000004">
      <c r="B48" s="162"/>
      <c r="C48" s="163"/>
      <c r="D48" s="163"/>
      <c r="E48" s="163"/>
      <c r="F48" s="163"/>
      <c r="G48" s="163"/>
      <c r="H48" s="163"/>
      <c r="I48" s="164"/>
    </row>
    <row r="49" spans="2:12" x14ac:dyDescent="0.55000000000000004">
      <c r="B49" s="162"/>
      <c r="C49" s="163"/>
      <c r="D49" s="163"/>
      <c r="E49" s="163"/>
      <c r="F49" s="163"/>
      <c r="G49" s="163"/>
      <c r="H49" s="163"/>
      <c r="I49" s="164"/>
    </row>
    <row r="50" spans="2:12" x14ac:dyDescent="0.55000000000000004">
      <c r="B50" s="162"/>
      <c r="C50" s="163"/>
      <c r="D50" s="163"/>
      <c r="E50" s="163"/>
      <c r="F50" s="163"/>
      <c r="G50" s="163"/>
      <c r="H50" s="163"/>
      <c r="I50" s="164"/>
    </row>
    <row r="51" spans="2:12" x14ac:dyDescent="0.55000000000000004">
      <c r="B51" s="162"/>
      <c r="C51" s="163"/>
      <c r="D51" s="163"/>
      <c r="E51" s="163"/>
      <c r="F51" s="163"/>
      <c r="G51" s="163"/>
      <c r="H51" s="163"/>
      <c r="I51" s="164"/>
    </row>
    <row r="52" spans="2:12" x14ac:dyDescent="0.55000000000000004">
      <c r="B52" s="162"/>
      <c r="C52" s="163"/>
      <c r="D52" s="163"/>
      <c r="E52" s="163"/>
      <c r="F52" s="163"/>
      <c r="G52" s="163"/>
      <c r="H52" s="163"/>
      <c r="I52" s="164"/>
    </row>
    <row r="53" spans="2:12" x14ac:dyDescent="0.55000000000000004">
      <c r="B53" s="162"/>
      <c r="C53" s="163"/>
      <c r="D53" s="163"/>
      <c r="E53" s="163"/>
      <c r="F53" s="163"/>
      <c r="G53" s="163"/>
      <c r="H53" s="163"/>
      <c r="I53" s="164"/>
    </row>
    <row r="54" spans="2:12" x14ac:dyDescent="0.55000000000000004">
      <c r="B54" s="162"/>
      <c r="C54" s="163"/>
      <c r="D54" s="163"/>
      <c r="E54" s="163"/>
      <c r="F54" s="163"/>
      <c r="G54" s="163"/>
      <c r="H54" s="163"/>
      <c r="I54" s="164"/>
    </row>
    <row r="55" spans="2:12" x14ac:dyDescent="0.55000000000000004">
      <c r="B55" s="165"/>
      <c r="C55" s="166"/>
      <c r="D55" s="166"/>
      <c r="E55" s="166"/>
      <c r="F55" s="166"/>
      <c r="G55" s="166"/>
      <c r="H55" s="166"/>
      <c r="I55" s="167"/>
    </row>
    <row r="56" spans="2:12" x14ac:dyDescent="0.55000000000000004">
      <c r="B56" s="103"/>
      <c r="C56" s="103"/>
      <c r="D56" s="103"/>
      <c r="E56" s="103"/>
      <c r="F56" s="103"/>
      <c r="G56" s="103"/>
      <c r="H56" s="103"/>
      <c r="I56" s="103"/>
    </row>
    <row r="57" spans="2:12" x14ac:dyDescent="0.55000000000000004">
      <c r="B57" s="104" t="s">
        <v>112</v>
      </c>
      <c r="C57" s="103"/>
      <c r="D57" s="103"/>
      <c r="E57" s="103"/>
      <c r="F57" s="103"/>
      <c r="G57" s="103"/>
      <c r="H57" s="103"/>
      <c r="I57" s="103"/>
    </row>
    <row r="59" spans="2:12" x14ac:dyDescent="0.55000000000000004">
      <c r="B59" s="42" t="str">
        <f>'1'!B59</f>
        <v>Form template approved by Toxicology Technical Leader Wayne Lewallen on 11/14/2019.</v>
      </c>
    </row>
    <row r="60" spans="2:12" x14ac:dyDescent="0.55000000000000004">
      <c r="B60" s="42"/>
    </row>
    <row r="61" spans="2:12" x14ac:dyDescent="0.55000000000000004">
      <c r="B61" s="42"/>
      <c r="L61" s="119"/>
    </row>
    <row r="62" spans="2:12" x14ac:dyDescent="0.55000000000000004">
      <c r="B62" s="42"/>
      <c r="I62" s="8"/>
      <c r="L62" s="119" t="s">
        <v>118</v>
      </c>
    </row>
    <row r="63" spans="2:12" x14ac:dyDescent="0.55000000000000004">
      <c r="I63" s="131"/>
    </row>
    <row r="64" spans="2:12" x14ac:dyDescent="0.55000000000000004">
      <c r="I64" s="7"/>
    </row>
    <row r="65" spans="1:7" hidden="1" x14ac:dyDescent="0.55000000000000004">
      <c r="B65" s="44" t="s">
        <v>29</v>
      </c>
    </row>
    <row r="66" spans="1:7" hidden="1" x14ac:dyDescent="0.55000000000000004">
      <c r="B66" s="21" t="s">
        <v>41</v>
      </c>
      <c r="C66" s="46" t="s">
        <v>3</v>
      </c>
      <c r="D66" s="45"/>
    </row>
    <row r="67" spans="1:7" hidden="1" x14ac:dyDescent="0.55000000000000004">
      <c r="B67" s="47">
        <f>C11</f>
        <v>0</v>
      </c>
      <c r="C67" s="9" t="e">
        <f>ABS(C11-D$72)</f>
        <v>#DIV/0!</v>
      </c>
      <c r="D67" s="16" t="str">
        <f>IFERROR(C67/$D$72,"")</f>
        <v/>
      </c>
    </row>
    <row r="68" spans="1:7" hidden="1" x14ac:dyDescent="0.55000000000000004">
      <c r="B68" s="47">
        <f>C12</f>
        <v>0</v>
      </c>
      <c r="C68" s="10" t="e">
        <f>ABS(C12-D$72)</f>
        <v>#DIV/0!</v>
      </c>
      <c r="D68" s="16" t="str">
        <f t="shared" ref="D68:D70" si="0">IFERROR(C68/$D$72,"")</f>
        <v/>
      </c>
    </row>
    <row r="69" spans="1:7" hidden="1" x14ac:dyDescent="0.55000000000000004">
      <c r="B69" s="47">
        <f>C13</f>
        <v>0</v>
      </c>
      <c r="C69" s="10" t="e">
        <f>ABS(C13-D$72)</f>
        <v>#DIV/0!</v>
      </c>
      <c r="D69" s="16" t="str">
        <f t="shared" si="0"/>
        <v/>
      </c>
    </row>
    <row r="70" spans="1:7" hidden="1" x14ac:dyDescent="0.55000000000000004">
      <c r="B70" s="47">
        <f>C14</f>
        <v>0</v>
      </c>
      <c r="C70" s="10" t="e">
        <f>ABS(C14-D$72)</f>
        <v>#DIV/0!</v>
      </c>
      <c r="D70" s="16" t="str">
        <f t="shared" si="0"/>
        <v/>
      </c>
    </row>
    <row r="71" spans="1:7" hidden="1" x14ac:dyDescent="0.55000000000000004">
      <c r="F71" s="38" t="s">
        <v>77</v>
      </c>
    </row>
    <row r="72" spans="1:7" hidden="1" x14ac:dyDescent="0.55000000000000004">
      <c r="C72" s="38" t="s">
        <v>0</v>
      </c>
      <c r="D72" s="6" t="e">
        <f>AVERAGE(C11:C14)</f>
        <v>#DIV/0!</v>
      </c>
      <c r="E72" s="38" t="s">
        <v>10</v>
      </c>
      <c r="F72" s="37" t="e">
        <f>D72/1.18</f>
        <v>#DIV/0!</v>
      </c>
      <c r="G72" s="38" t="s">
        <v>10</v>
      </c>
    </row>
    <row r="73" spans="1:7" hidden="1" x14ac:dyDescent="0.55000000000000004">
      <c r="C73" s="55" t="s">
        <v>4</v>
      </c>
      <c r="D73" s="3" t="e">
        <f>TEXT(INT(D72*100)/100,"0.00")</f>
        <v>#DIV/0!</v>
      </c>
      <c r="E73" s="38" t="s">
        <v>10</v>
      </c>
      <c r="F73" s="3" t="e">
        <f>TEXT(INT(F72*100)/100,"0.00")</f>
        <v>#DIV/0!</v>
      </c>
      <c r="G73" s="38" t="s">
        <v>10</v>
      </c>
    </row>
    <row r="74" spans="1:7" hidden="1" x14ac:dyDescent="0.55000000000000004">
      <c r="C74" s="8" t="s">
        <v>1</v>
      </c>
      <c r="D74" s="4" t="str">
        <f>IF(MIN(C11:C14)&lt;0.01,"0.00",D73)</f>
        <v>0.00</v>
      </c>
      <c r="E74" s="38" t="s">
        <v>10</v>
      </c>
      <c r="F74" s="4" t="str">
        <f>IF(MIN(C11:C14)&lt;0.01,"0.00",F73)</f>
        <v>0.00</v>
      </c>
      <c r="G74" s="38" t="s">
        <v>10</v>
      </c>
    </row>
    <row r="75" spans="1:7" hidden="1" x14ac:dyDescent="0.55000000000000004"/>
    <row r="76" spans="1:7" hidden="1" x14ac:dyDescent="0.55000000000000004">
      <c r="C76" s="174" t="s">
        <v>2</v>
      </c>
      <c r="D76" s="56">
        <f>VLOOKUP(C9,Ranges!G9:H12,2)</f>
        <v>0.04</v>
      </c>
    </row>
    <row r="77" spans="1:7" hidden="1" x14ac:dyDescent="0.55000000000000004">
      <c r="B77" s="58"/>
      <c r="C77" s="175"/>
      <c r="D77" s="57" t="e">
        <f>D76*D72</f>
        <v>#DIV/0!</v>
      </c>
      <c r="F77" s="1"/>
    </row>
    <row r="78" spans="1:7" hidden="1" x14ac:dyDescent="0.55000000000000004">
      <c r="B78" s="58"/>
      <c r="C78" s="65"/>
      <c r="D78" s="66"/>
      <c r="F78" s="1"/>
    </row>
    <row r="79" spans="1:7" hidden="1" x14ac:dyDescent="0.55000000000000004">
      <c r="B79" s="11" t="s">
        <v>76</v>
      </c>
      <c r="C79" s="11"/>
    </row>
    <row r="80" spans="1:7" hidden="1" x14ac:dyDescent="0.55000000000000004">
      <c r="A80" s="64"/>
      <c r="B80" s="38" t="s">
        <v>78</v>
      </c>
      <c r="C80" s="63" t="str">
        <f>IF(OR(SUM(J11:J14)&gt;0,MAX(D67:D70)&gt;D76,C8="serum"),"",IF(D74="0.00","",CONCATENATE("The measured ",C8," acetone concentration is ",TEXT(TRUNC(D72,3),"0.000")," +/- ",IF(INT(D72*D76*10000)&lt;5,"0.001",TEXT(D72*D76,"0.000"))," grams per 100 milliliters, at a coverage probability of 99.7%.  ",CHAR(10),CHAR(10))))</f>
        <v/>
      </c>
    </row>
    <row r="81" spans="1:9" hidden="1" x14ac:dyDescent="0.55000000000000004">
      <c r="A81" s="64"/>
      <c r="B81" s="38" t="s">
        <v>79</v>
      </c>
      <c r="C81" s="63" t="str">
        <f>CONCATENATE("The ",C8," alcohol concentration is 0.00 grams of alcohol per 100 milliliters, as defined by NCGS 20-4.01 (1b).  ",IF(AND(B20="",E20="",C9&lt;&gt;"acetone"),C86,CHAR(10)&amp;CHAR(10)))</f>
        <v>The blood alcohol concentration is 0.00 grams of alcohol per 100 milliliters, as defined by NCGS 20-4.01 (1b).    (Analysis performed using HS-GC.)</v>
      </c>
    </row>
    <row r="82" spans="1:9" hidden="1" x14ac:dyDescent="0.55000000000000004">
      <c r="A82" s="64"/>
      <c r="B82" s="38" t="s">
        <v>80</v>
      </c>
      <c r="C82" s="63" t="str">
        <f>IFERROR(IF(AND(SUM(J11:J14)=0,MAX(D67:D70)&gt;D76),"",IF(C8="serum",CONCATENATE("The blood ",C9," concentration is ",TEXT(F74,"0.00")," grams of alcohol per 100 milliliters, as defined by NCGS 20-4.01 (1b).  The reported blood alcohol concentration is a calculated value resulting from a converted serum alcohol concentration.  The measured serum ",C9," concentration is ",TEXT(TRUNC(D72,3),"0.000")," +/- ",IF(INT(D72*D76*10000)&lt;5,"0.001",TEXT(D72*D76,"0.000"))," grams of alcohol per 100 milliliters, at a coverage probability of 99.7%.",IF(AND(B20="",E20=""),C86,CHAR(10)&amp;CHAR(10))),"")),"")</f>
        <v/>
      </c>
    </row>
    <row r="83" spans="1:9" hidden="1" x14ac:dyDescent="0.55000000000000004">
      <c r="A83" s="64"/>
      <c r="B83" s="38" t="s">
        <v>81</v>
      </c>
      <c r="C83" s="63" t="str">
        <f>IFERROR(IF(AND(SUM(J11:J14)=0,MAX(D67:D70)&gt;D76,SUM(K11:K14)=4,M30&lt;&gt;""),CONCATENATE("The ",C8," ",C9," concentration is ",TEXT(INT(M30*100)/100,"0.00")," grams of alcohol per 100 milliliters, as defined by NCGS 20-4.01 (1b)."),IF(AND(SUM(J11:J14)=0,MAX(D67:D70)&gt;D76),"",CONCATENATE("The ",C8," ",C9," concentration is ",TEXT(D74,"0.00")," grams of alcohol per 100 milliliters, as defined by NCGS 20-4.01 (1b).","  The measured ",C8," ",C9," concentration is ",TEXT(TRUNC(D72,3),"0.000")," +/- ",IF(INT(D72*D76*10000)&lt;5,"0.001",TEXT(D72*D76,"0.000"))," grams of alcohol per 100 milliliters, at a coverage probability of 99.7%.  ",IF(AND(B20="",E20=""),C86,CHAR(10)&amp;CHAR(10))))),"")</f>
        <v/>
      </c>
    </row>
    <row r="84" spans="1:9" hidden="1" x14ac:dyDescent="0.55000000000000004">
      <c r="A84" s="64"/>
      <c r="B84" s="38" t="s">
        <v>83</v>
      </c>
      <c r="C84" s="63" t="str">
        <f>CONCATENATE("Analysis confirmed the presence of the following substance: ",B20,".  ",CHAR(10),CHAR(10))</f>
        <v xml:space="preserve">Analysis confirmed the presence of the following substance: .  
</v>
      </c>
    </row>
    <row r="85" spans="1:9" hidden="1" x14ac:dyDescent="0.55000000000000004">
      <c r="A85" s="64"/>
      <c r="B85" s="67" t="s">
        <v>84</v>
      </c>
      <c r="C85" s="54" t="str">
        <f>CONCATENATE("Analysis did not confirm the presence of the following: ",E20,".  ",CHAR(10),CHAR(10))</f>
        <v xml:space="preserve">Analysis did not confirm the presence of the following: .  
</v>
      </c>
    </row>
    <row r="86" spans="1:9" hidden="1" x14ac:dyDescent="0.55000000000000004">
      <c r="A86" s="64"/>
      <c r="B86" s="78" t="s">
        <v>90</v>
      </c>
      <c r="C86" s="101" t="s">
        <v>111</v>
      </c>
    </row>
    <row r="87" spans="1:9" hidden="1" x14ac:dyDescent="0.55000000000000004"/>
    <row r="88" spans="1:9" hidden="1" x14ac:dyDescent="0.55000000000000004"/>
    <row r="89" spans="1:9" hidden="1" x14ac:dyDescent="0.55000000000000004">
      <c r="B89" s="38" t="s">
        <v>100</v>
      </c>
      <c r="E89" s="90"/>
    </row>
    <row r="90" spans="1:9" hidden="1" x14ac:dyDescent="0.55000000000000004">
      <c r="B90" s="159" t="str">
        <f>CONCATENATE(IF(AND(C8&lt;&gt;"serum",C9="acetone"),"- "&amp;C80,""),IF(OR(C17="x",AND(C9&lt;&gt;"acetone",SUM(J11:J14)&gt;0)),"- "&amp;C81,""),IF(AND(SUM(K11:K14)&gt;1,C8&lt;&gt;"serum",C9&lt;&gt;"acetone",C17&lt;&gt;"x",SUM(J11:J14)=0),"- "&amp;C83,""),IF(AND(C8="serum",C17&lt;&gt;"x",SUM(J11:J14)=0),"- "&amp;C82,""),IF(B20&lt;&gt;"","- "&amp;C84,""),IF(E20&lt;&gt;"","- "&amp;C85,""),IF(OR(B20&lt;&gt;"",E20&lt;&gt;"",AND(C9="acetone",C8&lt;&gt;"serum")),C86,""))</f>
        <v/>
      </c>
      <c r="C90" s="160"/>
      <c r="D90" s="160"/>
      <c r="E90" s="160"/>
      <c r="F90" s="160"/>
      <c r="G90" s="160"/>
      <c r="H90" s="160"/>
      <c r="I90" s="161"/>
    </row>
    <row r="91" spans="1:9" hidden="1" x14ac:dyDescent="0.55000000000000004">
      <c r="B91" s="162"/>
      <c r="C91" s="163"/>
      <c r="D91" s="163"/>
      <c r="E91" s="163"/>
      <c r="F91" s="163"/>
      <c r="G91" s="163"/>
      <c r="H91" s="163"/>
      <c r="I91" s="164"/>
    </row>
    <row r="92" spans="1:9" hidden="1" x14ac:dyDescent="0.55000000000000004">
      <c r="B92" s="162"/>
      <c r="C92" s="163"/>
      <c r="D92" s="163"/>
      <c r="E92" s="163"/>
      <c r="F92" s="163"/>
      <c r="G92" s="163"/>
      <c r="H92" s="163"/>
      <c r="I92" s="164"/>
    </row>
    <row r="93" spans="1:9" hidden="1" x14ac:dyDescent="0.55000000000000004">
      <c r="B93" s="162"/>
      <c r="C93" s="163"/>
      <c r="D93" s="163"/>
      <c r="E93" s="163"/>
      <c r="F93" s="163"/>
      <c r="G93" s="163"/>
      <c r="H93" s="163"/>
      <c r="I93" s="164"/>
    </row>
    <row r="94" spans="1:9" hidden="1" x14ac:dyDescent="0.55000000000000004">
      <c r="B94" s="162"/>
      <c r="C94" s="163"/>
      <c r="D94" s="163"/>
      <c r="E94" s="163"/>
      <c r="F94" s="163"/>
      <c r="G94" s="163"/>
      <c r="H94" s="163"/>
      <c r="I94" s="164"/>
    </row>
    <row r="95" spans="1:9" hidden="1" x14ac:dyDescent="0.55000000000000004">
      <c r="B95" s="162"/>
      <c r="C95" s="163"/>
      <c r="D95" s="163"/>
      <c r="E95" s="163"/>
      <c r="F95" s="163"/>
      <c r="G95" s="163"/>
      <c r="H95" s="163"/>
      <c r="I95" s="164"/>
    </row>
    <row r="96" spans="1:9" hidden="1" x14ac:dyDescent="0.55000000000000004">
      <c r="B96" s="162"/>
      <c r="C96" s="163"/>
      <c r="D96" s="163"/>
      <c r="E96" s="163"/>
      <c r="F96" s="163"/>
      <c r="G96" s="163"/>
      <c r="H96" s="163"/>
      <c r="I96" s="164"/>
    </row>
    <row r="97" spans="2:9" hidden="1" x14ac:dyDescent="0.55000000000000004">
      <c r="B97" s="162"/>
      <c r="C97" s="163"/>
      <c r="D97" s="163"/>
      <c r="E97" s="163"/>
      <c r="F97" s="163"/>
      <c r="G97" s="163"/>
      <c r="H97" s="163"/>
      <c r="I97" s="164"/>
    </row>
    <row r="98" spans="2:9" hidden="1" x14ac:dyDescent="0.55000000000000004">
      <c r="B98" s="162"/>
      <c r="C98" s="163"/>
      <c r="D98" s="163"/>
      <c r="E98" s="163"/>
      <c r="F98" s="163"/>
      <c r="G98" s="163"/>
      <c r="H98" s="163"/>
      <c r="I98" s="164"/>
    </row>
    <row r="99" spans="2:9" hidden="1" x14ac:dyDescent="0.55000000000000004">
      <c r="B99" s="165"/>
      <c r="C99" s="166"/>
      <c r="D99" s="166"/>
      <c r="E99" s="166"/>
      <c r="F99" s="166"/>
      <c r="G99" s="166"/>
      <c r="H99" s="166"/>
      <c r="I99" s="167"/>
    </row>
    <row r="100" spans="2:9" hidden="1" x14ac:dyDescent="0.55000000000000004"/>
  </sheetData>
  <sheetProtection algorithmName="SHA-512" hashValue="NMoPfhMtkdLHdLUoWdWGuvtf2QgZJZaQXLvC7sMWegqKGlvDeOjgCorMPosb4ij+Xmym4OFmBbxSqs99+AcY3Q==" saltValue="24tT1RYcrb9s2LQz3biejQ==" spinCount="100000" sheet="1" objects="1" scenarios="1"/>
  <mergeCells count="29">
    <mergeCell ref="B1:F1"/>
    <mergeCell ref="E4:F4"/>
    <mergeCell ref="E5:F5"/>
    <mergeCell ref="N7:P7"/>
    <mergeCell ref="F8:F16"/>
    <mergeCell ref="G8:I8"/>
    <mergeCell ref="N8:P8"/>
    <mergeCell ref="G9:I9"/>
    <mergeCell ref="G10:I10"/>
    <mergeCell ref="G11:I11"/>
    <mergeCell ref="B27:I27"/>
    <mergeCell ref="P11:P22"/>
    <mergeCell ref="G12:I12"/>
    <mergeCell ref="G13:I13"/>
    <mergeCell ref="G14:I14"/>
    <mergeCell ref="G15:I15"/>
    <mergeCell ref="G16:I16"/>
    <mergeCell ref="E19:H19"/>
    <mergeCell ref="B20:C20"/>
    <mergeCell ref="E20:H20"/>
    <mergeCell ref="B23:I24"/>
    <mergeCell ref="N23:P23"/>
    <mergeCell ref="O25:P26"/>
    <mergeCell ref="N28:P28"/>
    <mergeCell ref="B30:I38"/>
    <mergeCell ref="B41:I55"/>
    <mergeCell ref="C76:C77"/>
    <mergeCell ref="B90:I99"/>
    <mergeCell ref="N30:P31"/>
  </mergeCells>
  <conditionalFormatting sqref="C67:C70">
    <cfRule type="expression" dxfId="29" priority="8">
      <formula>ABS(C11-$D$72)&gt;$D$77</formula>
    </cfRule>
  </conditionalFormatting>
  <conditionalFormatting sqref="B26">
    <cfRule type="expression" dxfId="28" priority="9">
      <formula>B27=""</formula>
    </cfRule>
  </conditionalFormatting>
  <conditionalFormatting sqref="B4">
    <cfRule type="expression" dxfId="27" priority="7">
      <formula>$B$5=""</formula>
    </cfRule>
  </conditionalFormatting>
  <conditionalFormatting sqref="C4">
    <cfRule type="expression" dxfId="26" priority="6">
      <formula>$C$5=""</formula>
    </cfRule>
  </conditionalFormatting>
  <conditionalFormatting sqref="E4:F4">
    <cfRule type="expression" dxfId="25" priority="5">
      <formula>$E$5=""</formula>
    </cfRule>
  </conditionalFormatting>
  <conditionalFormatting sqref="H4">
    <cfRule type="expression" dxfId="24" priority="4">
      <formula>$H$5=""</formula>
    </cfRule>
  </conditionalFormatting>
  <conditionalFormatting sqref="C8">
    <cfRule type="expression" dxfId="23" priority="3">
      <formula>$C$8&lt;&gt;"blood"</formula>
    </cfRule>
  </conditionalFormatting>
  <conditionalFormatting sqref="C9">
    <cfRule type="expression" dxfId="22" priority="2">
      <formula>$C$9&lt;&gt;"ethanol"</formula>
    </cfRule>
  </conditionalFormatting>
  <conditionalFormatting sqref="M30">
    <cfRule type="expression" dxfId="21" priority="1">
      <formula>N30&lt;&gt;""</formula>
    </cfRule>
  </conditionalFormatting>
  <conditionalFormatting sqref="G9:G12">
    <cfRule type="expression" dxfId="20" priority="220">
      <formula>AND(SUM(J$11:J$14)=0,D67&gt;$D$76)</formula>
    </cfRule>
  </conditionalFormatting>
  <dataValidations count="8">
    <dataValidation type="list" errorStyle="warning" allowBlank="1" showErrorMessage="1" errorTitle="Custom entry" error="You have customized this field." sqref="B27:I27" xr:uid="{00000000-0002-0000-3F00-000000000000}">
      <formula1>dispositions</formula1>
    </dataValidation>
    <dataValidation type="textLength" errorStyle="warning" operator="equal" allowBlank="1" showInputMessage="1" showErrorMessage="1" errorTitle="Case Number Length Error?" error="The length of the case number should be 10 characters." sqref="B5" xr:uid="{00000000-0002-0000-3F00-000001000000}">
      <formula1>10</formula1>
    </dataValidation>
    <dataValidation type="list" errorStyle="warning" allowBlank="1" showInputMessage="1" showErrorMessage="1" errorTitle="Custom Entry" error="You have entered a selection not in the drop-down list.  " sqref="E20" xr:uid="{00000000-0002-0000-3F00-000002000000}">
      <formula1>othervolid</formula1>
    </dataValidation>
    <dataValidation type="list" errorStyle="warning" allowBlank="1" showErrorMessage="1" errorTitle="Custom entry" error="You have customized this field." sqref="B23:I24" xr:uid="{00000000-0002-0000-3F00-000003000000}">
      <formula1>statements</formula1>
    </dataValidation>
    <dataValidation type="list" allowBlank="1" showInputMessage="1" showErrorMessage="1" sqref="C8" xr:uid="{00000000-0002-0000-3F00-000004000000}">
      <formula1>matrix_list</formula1>
    </dataValidation>
    <dataValidation type="list" errorStyle="warning" allowBlank="1" showInputMessage="1" showErrorMessage="1" errorTitle="Custom Entry" error="You have entered a name not in the drop-down list." sqref="H5" xr:uid="{00000000-0002-0000-3F00-000005000000}">
      <formula1>analyst_list</formula1>
    </dataValidation>
    <dataValidation type="list" errorStyle="warning" allowBlank="1" showInputMessage="1" showErrorMessage="1" errorTitle="custom entry" error="You have entered a selection not in the drop-down list.  " sqref="B20:C20" xr:uid="{00000000-0002-0000-3F00-000006000000}">
      <formula1>othervolid</formula1>
    </dataValidation>
    <dataValidation type="list" allowBlank="1" showInputMessage="1" showErrorMessage="1" sqref="C17" xr:uid="{00000000-0002-0000-3F00-000007000000}">
      <formula1>applies</formula1>
    </dataValidation>
  </dataValidations>
  <pageMargins left="0.7" right="0.7" top="0.75" bottom="0.75" header="0.3" footer="0.3"/>
  <pageSetup scale="68" orientation="portrait" horizontalDpi="300" verticalDpi="300" r:id="rId1"/>
  <ignoredErrors>
    <ignoredError sqref="H5 E5 B5:C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538" r:id="rId4" name="Button 2">
              <controlPr defaultSize="0" print="0" autoFill="0" autoPict="0" macro="[0]!ThisWorkbook.GeneratePDF">
                <anchor moveWithCells="1">
                  <from>
                    <xdr:col>8</xdr:col>
                    <xdr:colOff>1123950</xdr:colOff>
                    <xdr:row>3</xdr:row>
                    <xdr:rowOff>11430</xdr:rowOff>
                  </from>
                  <to>
                    <xdr:col>11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3F00-000008000000}">
          <x14:formula1>
            <xm:f>Ranges!$G$9:$G$12</xm:f>
          </x14:formula1>
          <xm:sqref>C9</xm:sqref>
        </x14:dataValidation>
        <x14:dataValidation type="date" errorStyle="information" operator="lessThan" allowBlank="1" showErrorMessage="1" errorTitle="Uncertainty Update Due" error="The uncertainty values used in this form are due to be updated.  Please ensure you are using the most recent form." xr:uid="{00000000-0002-0000-3F00-000009000000}">
          <x14:formula1>
            <xm:f>Ranges!G14+Ranges!G16</xm:f>
          </x14:formula1>
          <xm:sqref>E5</xm:sqref>
        </x14:dataValidation>
      </x14:dataValidations>
    </ext>
  </extLst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66">
    <pageSetUpPr fitToPage="1"/>
  </sheetPr>
  <dimension ref="A1:Q100"/>
  <sheetViews>
    <sheetView showGridLines="0" zoomScaleNormal="100" workbookViewId="0">
      <selection activeCell="C11" sqref="C11"/>
    </sheetView>
  </sheetViews>
  <sheetFormatPr defaultColWidth="9.15625" defaultRowHeight="14.4" x14ac:dyDescent="0.55000000000000004"/>
  <cols>
    <col min="1" max="1" width="1.83984375" style="38" customWidth="1"/>
    <col min="2" max="2" width="20.83984375" style="38" customWidth="1"/>
    <col min="3" max="3" width="12" style="38" bestFit="1" customWidth="1"/>
    <col min="4" max="4" width="11" style="38" customWidth="1"/>
    <col min="5" max="5" width="9.578125" style="38" customWidth="1"/>
    <col min="6" max="6" width="7.15625" style="38" customWidth="1"/>
    <col min="7" max="7" width="7.68359375" style="38" customWidth="1"/>
    <col min="8" max="8" width="25.68359375" style="38" customWidth="1"/>
    <col min="9" max="9" width="38.578125" style="38" customWidth="1"/>
    <col min="10" max="10" width="15.83984375" style="38" hidden="1" customWidth="1"/>
    <col min="11" max="11" width="22.41796875" style="38" hidden="1" customWidth="1"/>
    <col min="12" max="12" width="5" style="38" customWidth="1"/>
    <col min="13" max="13" width="7.41796875" style="38" customWidth="1"/>
    <col min="14" max="14" width="2.26171875" style="38" customWidth="1"/>
    <col min="15" max="15" width="2" style="38" customWidth="1"/>
    <col min="16" max="16" width="88.15625" style="38" customWidth="1"/>
    <col min="17" max="16384" width="9.15625" style="38"/>
  </cols>
  <sheetData>
    <row r="1" spans="2:17" ht="15" customHeight="1" x14ac:dyDescent="0.55000000000000004">
      <c r="B1" s="132" t="str">
        <f>'1'!B1</f>
        <v>Body Fluid Alcohol Concentration and Volatiles Reporting Form</v>
      </c>
      <c r="C1" s="133"/>
      <c r="D1" s="133"/>
      <c r="E1" s="133"/>
      <c r="F1" s="133"/>
      <c r="G1" s="79"/>
      <c r="H1" s="79"/>
      <c r="I1" s="93" t="str">
        <f>'1'!I1</f>
        <v>Version 2</v>
      </c>
      <c r="J1" s="44" t="s">
        <v>40</v>
      </c>
      <c r="K1" s="44" t="s">
        <v>40</v>
      </c>
      <c r="L1" s="44"/>
    </row>
    <row r="2" spans="2:17" ht="15" customHeight="1" x14ac:dyDescent="0.55000000000000004">
      <c r="B2" s="80" t="str">
        <f>'1'!B2</f>
        <v>NCSCL - Toxicology Section</v>
      </c>
      <c r="C2" s="11"/>
      <c r="D2" s="11"/>
      <c r="E2" s="11"/>
      <c r="F2" s="11"/>
      <c r="G2" s="11"/>
      <c r="H2" s="11"/>
      <c r="I2" s="94" t="str">
        <f>'1'!I2</f>
        <v>Effective Date: 11/14/2019</v>
      </c>
      <c r="J2" s="44"/>
      <c r="K2" s="44"/>
      <c r="L2" s="44"/>
      <c r="N2" s="100"/>
    </row>
    <row r="3" spans="2:17" ht="15" customHeight="1" x14ac:dyDescent="0.55000000000000004">
      <c r="D3" s="41"/>
      <c r="O3" s="95" t="s">
        <v>88</v>
      </c>
    </row>
    <row r="4" spans="2:17" ht="15" customHeight="1" x14ac:dyDescent="0.55000000000000004">
      <c r="B4" s="124" t="s">
        <v>37</v>
      </c>
      <c r="C4" s="124" t="s">
        <v>38</v>
      </c>
      <c r="E4" s="138" t="s">
        <v>94</v>
      </c>
      <c r="F4" s="138"/>
      <c r="H4" s="118" t="s">
        <v>44</v>
      </c>
      <c r="J4" s="92"/>
      <c r="O4" s="95"/>
      <c r="P4" s="110" t="s">
        <v>113</v>
      </c>
    </row>
    <row r="5" spans="2:17" ht="15" customHeight="1" x14ac:dyDescent="0.55000000000000004">
      <c r="B5" s="120" t="str">
        <f>IF('Sample list'!B69="","",'Sample list'!B69)</f>
        <v/>
      </c>
      <c r="C5" s="120" t="str">
        <f>IF('Sample list'!C69="","",'Sample list'!C69)</f>
        <v/>
      </c>
      <c r="E5" s="136" t="str">
        <f>IF('1'!E5="","",'1'!E5)</f>
        <v/>
      </c>
      <c r="F5" s="137"/>
      <c r="H5" s="83" t="str">
        <f>IF('1'!H5="","",'1'!H5)</f>
        <v/>
      </c>
      <c r="O5" s="38" t="s">
        <v>88</v>
      </c>
      <c r="P5" s="37" t="str">
        <f>B41</f>
        <v/>
      </c>
    </row>
    <row r="6" spans="2:17" ht="15" customHeight="1" x14ac:dyDescent="0.55000000000000004"/>
    <row r="7" spans="2:17" ht="15" customHeight="1" thickBot="1" x14ac:dyDescent="0.6">
      <c r="N7" s="135" t="s">
        <v>96</v>
      </c>
      <c r="O7" s="135"/>
      <c r="P7" s="135"/>
    </row>
    <row r="8" spans="2:17" ht="15" customHeight="1" x14ac:dyDescent="0.55000000000000004">
      <c r="B8" s="71" t="s">
        <v>92</v>
      </c>
      <c r="C8" s="81" t="s">
        <v>71</v>
      </c>
      <c r="F8" s="141" t="s">
        <v>86</v>
      </c>
      <c r="G8" s="139" t="str">
        <f>CONCATENATE("The measured ",C9," values are:")</f>
        <v>The measured ethanol values are:</v>
      </c>
      <c r="H8" s="140"/>
      <c r="I8" s="140"/>
      <c r="M8" s="64"/>
      <c r="N8" s="134" t="s">
        <v>97</v>
      </c>
      <c r="O8" s="134"/>
      <c r="P8" s="134"/>
      <c r="Q8" s="40"/>
    </row>
    <row r="9" spans="2:17" ht="15" customHeight="1" x14ac:dyDescent="0.55000000000000004">
      <c r="B9" s="72" t="s">
        <v>93</v>
      </c>
      <c r="C9" s="82" t="s">
        <v>5</v>
      </c>
      <c r="F9" s="141"/>
      <c r="G9" s="142" t="str">
        <f>IF(C11="","",IF(C11=0,"0.0000  g/dl",CONCATENATE(TEXT(C11,"0.0000"),"  g/dl",IF(AND(SUM(J$11:J$14)=0,D67&gt;$D$76),CONCATENATE("  (&gt;",$D$76*100,"% deviation from the average)"),""),IF(C11*10000-INT(C11*10000)&gt;0.0001,"    (THIS VALUE CONTAINS MORE DECIMAL PLACES THAN DISPLAYED)",""))))</f>
        <v/>
      </c>
      <c r="H9" s="143"/>
      <c r="I9" s="143"/>
      <c r="M9" s="64"/>
      <c r="N9" s="105"/>
      <c r="O9" s="89"/>
      <c r="P9" s="106"/>
      <c r="Q9" s="40"/>
    </row>
    <row r="10" spans="2:17" ht="15" customHeight="1" x14ac:dyDescent="0.55000000000000004">
      <c r="B10" s="72"/>
      <c r="C10" s="73"/>
      <c r="D10" s="69"/>
      <c r="F10" s="141"/>
      <c r="G10" s="142" t="str">
        <f>IF(C12="","",IF(C12=0,"0.0000  g/dl",CONCATENATE(TEXT(C12,"0.0000"),"  g/dl",IF(AND(SUM(J$11:J$14)=0,D68&gt;$D$76),CONCATENATE("  (&gt;",$D$76*100,"% deviation from the average)"),""),IF(C12*10000-INT(C12*10000)&gt;0.0001,"    (THIS VALUE CONTAINS MORE DECIMAL PLACES THAN DISPLAYED)",""))))</f>
        <v/>
      </c>
      <c r="H10" s="143"/>
      <c r="I10" s="143"/>
      <c r="J10" s="38" t="s">
        <v>39</v>
      </c>
      <c r="K10" s="43" t="s">
        <v>75</v>
      </c>
      <c r="L10" s="43"/>
      <c r="M10" s="64"/>
      <c r="N10" s="7"/>
      <c r="O10" s="89" t="str">
        <f>"Item "&amp;C5&amp;":"</f>
        <v>Item :</v>
      </c>
      <c r="P10" s="89"/>
      <c r="Q10" s="40"/>
    </row>
    <row r="11" spans="2:17" ht="15" customHeight="1" x14ac:dyDescent="0.55000000000000004">
      <c r="B11" s="74" t="s">
        <v>74</v>
      </c>
      <c r="C11" s="84"/>
      <c r="D11" s="2" t="str">
        <f>IF(LEN(C11)&gt;6,"re-enter",IF(C11&gt;0.5,"HI cal",""))</f>
        <v/>
      </c>
      <c r="F11" s="141"/>
      <c r="G11" s="142" t="str">
        <f>IF(C13="","",IF(C13=0,"0.0000  g/dl",CONCATENATE(TEXT(C13,"0.0000"),"  g/dl",IF(AND(SUM(J$11:J$14)=0,D69&gt;$D$76),CONCATENATE("  (&gt;",$D$76*100,"% deviation from the average)"),""),IF(C13*10000-INT(C13*10000)&gt;0.0001,"    (THIS VALUE CONTAINS MORE DECIMAL PLACES THAN DISPLAYED)",""))))</f>
        <v/>
      </c>
      <c r="H11" s="143"/>
      <c r="I11" s="143"/>
      <c r="J11" s="54">
        <f>IF(C11="",0,IF(C11&lt;0.01,1,0))</f>
        <v>0</v>
      </c>
      <c r="K11" s="43">
        <f>IF(C11&lt;&gt;"",1,0)</f>
        <v>0</v>
      </c>
      <c r="L11" s="43"/>
      <c r="M11" s="64"/>
      <c r="N11" s="88"/>
      <c r="O11" s="91"/>
      <c r="P11" s="151" t="str">
        <f>CONCATENATE(IF(B90="","",B90&amp;CHAR(10)&amp;CHAR(10)),IF(B23="","","- "&amp;B23))</f>
        <v/>
      </c>
      <c r="Q11" s="40"/>
    </row>
    <row r="12" spans="2:17" ht="15" customHeight="1" x14ac:dyDescent="0.55000000000000004">
      <c r="B12" s="72"/>
      <c r="C12" s="84"/>
      <c r="D12" s="2" t="str">
        <f>IF(LEN(C12)&gt;6,"re-enter",IF(C12&gt;0.5,"HI cal",""))</f>
        <v/>
      </c>
      <c r="F12" s="141"/>
      <c r="G12" s="142" t="str">
        <f>IF(C14="","",IF(C14=0,"0.0000  g/dl",CONCATENATE(TEXT(C14,"0.0000"),"  g/dl",IF(AND(SUM(J$11:J$14)=0,D70&gt;$D$76),CONCATENATE("  (&gt;",$D$76*100,"% deviation from the average)"),""),IF(C14*10000-INT(C14*10000)&gt;0.0001,"    (THIS VALUE CONTAINS MORE DECIMAL PLACES THAN DISPLAYED)",""))))</f>
        <v/>
      </c>
      <c r="H12" s="143"/>
      <c r="I12" s="143"/>
      <c r="J12" s="54">
        <f>IF(C12="",0,IF(C12&lt;0.01,1,0))</f>
        <v>0</v>
      </c>
      <c r="K12" s="43">
        <f>IF(C12&lt;&gt;"",1,0)</f>
        <v>0</v>
      </c>
      <c r="L12" s="43"/>
      <c r="M12" s="64"/>
      <c r="N12" s="88"/>
      <c r="O12" s="88"/>
      <c r="P12" s="151"/>
      <c r="Q12" s="40"/>
    </row>
    <row r="13" spans="2:17" ht="15" customHeight="1" x14ac:dyDescent="0.55000000000000004">
      <c r="B13" s="72"/>
      <c r="C13" s="84"/>
      <c r="D13" s="2" t="str">
        <f>IF(LEN(C13)&gt;6,"re-enter",IF(C13&gt;0.5,"HI cal",""))</f>
        <v/>
      </c>
      <c r="F13" s="141"/>
      <c r="G13" s="139" t="str">
        <f>IF(MIN(C11:C14)&lt;0.01,"",CONCATENATE("The average of the four values is  ",TEXT(D72,"0.000000")," g/dl."))</f>
        <v/>
      </c>
      <c r="H13" s="140"/>
      <c r="I13" s="140"/>
      <c r="J13" s="54">
        <f>IF(C13="",0,IF(C13&lt;0.01,1,0))</f>
        <v>0</v>
      </c>
      <c r="K13" s="43">
        <f>IF(C13&lt;&gt;"",1,0)</f>
        <v>0</v>
      </c>
      <c r="L13" s="43"/>
      <c r="M13" s="64"/>
      <c r="N13" s="88"/>
      <c r="O13" s="88"/>
      <c r="P13" s="151"/>
      <c r="Q13" s="40"/>
    </row>
    <row r="14" spans="2:17" ht="15" customHeight="1" thickBot="1" x14ac:dyDescent="0.6">
      <c r="B14" s="75"/>
      <c r="C14" s="85"/>
      <c r="D14" s="2" t="str">
        <f>IF(LEN(C14)&gt;6,"re-enter",IF(C14&gt;0.5,"HI cal",""))</f>
        <v/>
      </c>
      <c r="F14" s="141"/>
      <c r="G14" s="144" t="str">
        <f>IF(MIN(C11:C14)&lt;0.01,"",CONCATENATE("The ",D76*100,"% uncertainty is +/- ", TEXT(D77,"0.0000000"), " g/dl, at a 99.73 % level of confidence (k=3)."))</f>
        <v/>
      </c>
      <c r="H14" s="145"/>
      <c r="I14" s="145"/>
      <c r="J14" s="54">
        <f>IF(C14="",0,IF(C14&lt;0.01,1,0))</f>
        <v>0</v>
      </c>
      <c r="K14" s="43">
        <f>IF(C14&lt;&gt;"",1,0)</f>
        <v>0</v>
      </c>
      <c r="L14" s="43"/>
      <c r="M14" s="64"/>
      <c r="N14" s="88"/>
      <c r="O14" s="88"/>
      <c r="P14" s="151"/>
      <c r="Q14" s="40"/>
    </row>
    <row r="15" spans="2:17" x14ac:dyDescent="0.55000000000000004">
      <c r="B15" s="117"/>
      <c r="F15" s="141"/>
      <c r="G15" s="146" t="str">
        <f>IF(OR(MIN(C11:C14)&lt;0.01,SUM(K11:K14)&lt;&gt;4),"",IF(AND(MAX(D67:D70)&gt;D76,M30=""),"",IF(AND(MAX(D67:D70)&gt;D76,M30&lt;&gt;""),"The lowest value was used for reporting.",CONCATENATE("The ",IF(C8="serum","serum converted, ",""),"truncated average for reporting is ",IF(C8="serum",TEXT(F74,"0.00"),TEXT(D74,"0.00")),"  g/dl."))))</f>
        <v/>
      </c>
      <c r="H15" s="147"/>
      <c r="I15" s="147"/>
      <c r="J15" s="54"/>
      <c r="M15" s="64"/>
      <c r="N15" s="88"/>
      <c r="O15" s="91"/>
      <c r="P15" s="151"/>
      <c r="Q15" s="40"/>
    </row>
    <row r="16" spans="2:17" x14ac:dyDescent="0.55000000000000004">
      <c r="B16" s="117"/>
      <c r="C16" s="70" t="str">
        <f>IF(AND(C9&lt;&gt;"acetone",C17="x",SUM(K11:K14)&gt;0,SUM(J11:J14)=0),"'No alcohol' selected below conflicts with entered results!","")</f>
        <v/>
      </c>
      <c r="F16" s="141"/>
      <c r="G16" s="144" t="str">
        <f>IF(C8="serum",CONCATENATE("The serum to whole blood conversion calculation is:  ",TEXT(D72,"0.000000")," g/dl / 1.18 = ",TEXT(F72,"0.000000")," g/dl."),"")</f>
        <v/>
      </c>
      <c r="H16" s="145"/>
      <c r="I16" s="145"/>
      <c r="J16" s="54"/>
      <c r="M16" s="64"/>
      <c r="N16" s="88"/>
      <c r="O16" s="7"/>
      <c r="P16" s="151"/>
      <c r="Q16" s="40"/>
    </row>
    <row r="17" spans="2:17" x14ac:dyDescent="0.55000000000000004">
      <c r="B17" s="68" t="s">
        <v>42</v>
      </c>
      <c r="C17" s="86"/>
      <c r="D17" s="60" t="s">
        <v>43</v>
      </c>
      <c r="F17" s="98"/>
      <c r="M17" s="64"/>
      <c r="N17" s="7"/>
      <c r="O17" s="7"/>
      <c r="P17" s="151"/>
      <c r="Q17" s="40"/>
    </row>
    <row r="18" spans="2:17" x14ac:dyDescent="0.55000000000000004">
      <c r="M18" s="64"/>
      <c r="N18" s="7"/>
      <c r="O18" s="123"/>
      <c r="P18" s="151"/>
      <c r="Q18" s="40"/>
    </row>
    <row r="19" spans="2:17" x14ac:dyDescent="0.55000000000000004">
      <c r="B19" s="59" t="s">
        <v>85</v>
      </c>
      <c r="C19" s="38" t="str">
        <f>IFERROR(IF(B20="","",IF(VLOOKUP(B20,othervolid,1)=B20,"","+")),"+")</f>
        <v/>
      </c>
      <c r="E19" s="148" t="s">
        <v>82</v>
      </c>
      <c r="F19" s="148"/>
      <c r="G19" s="148"/>
      <c r="H19" s="148"/>
      <c r="I19" s="38" t="str">
        <f>IFERROR(IF(E20="","",IF(VLOOKUP(E20,othervolid,1)=E20,"","+")),"+")</f>
        <v/>
      </c>
      <c r="M19" s="64"/>
      <c r="N19" s="7"/>
      <c r="O19" s="7"/>
      <c r="P19" s="151"/>
      <c r="Q19" s="40"/>
    </row>
    <row r="20" spans="2:17" ht="15" customHeight="1" x14ac:dyDescent="0.55000000000000004">
      <c r="B20" s="158"/>
      <c r="C20" s="158"/>
      <c r="E20" s="171"/>
      <c r="F20" s="172"/>
      <c r="G20" s="172"/>
      <c r="H20" s="173"/>
      <c r="M20" s="64"/>
      <c r="N20" s="88"/>
      <c r="O20" s="7"/>
      <c r="P20" s="151"/>
      <c r="Q20" s="40"/>
    </row>
    <row r="21" spans="2:17" x14ac:dyDescent="0.55000000000000004">
      <c r="D21" s="99" t="str">
        <f>IF(AND(B20=E20,B20&lt;&gt;""),"The two entries above conflict with eachother!","")</f>
        <v/>
      </c>
      <c r="M21" s="64"/>
      <c r="N21" s="88"/>
      <c r="O21" s="7"/>
      <c r="P21" s="151"/>
      <c r="Q21" s="40"/>
    </row>
    <row r="22" spans="2:17" ht="15" customHeight="1" x14ac:dyDescent="0.55000000000000004">
      <c r="B22" s="38" t="s">
        <v>101</v>
      </c>
      <c r="E22" s="38" t="str">
        <f>IFERROR(IF(B23="","",IF(VLOOKUP(B23,statements_alpha,1)=B23,"","+")),"+")</f>
        <v/>
      </c>
      <c r="F22" s="39"/>
      <c r="G22" s="58"/>
      <c r="H22" s="58"/>
      <c r="I22" s="58"/>
      <c r="M22" s="64"/>
      <c r="N22" s="7"/>
      <c r="O22" s="7"/>
      <c r="P22" s="151"/>
      <c r="Q22" s="40"/>
    </row>
    <row r="23" spans="2:17" ht="15" customHeight="1" x14ac:dyDescent="0.55000000000000004">
      <c r="B23" s="152"/>
      <c r="C23" s="153"/>
      <c r="D23" s="153"/>
      <c r="E23" s="153"/>
      <c r="F23" s="153"/>
      <c r="G23" s="153"/>
      <c r="H23" s="153"/>
      <c r="I23" s="154"/>
      <c r="M23" s="64"/>
      <c r="N23" s="149" t="s">
        <v>98</v>
      </c>
      <c r="O23" s="134"/>
      <c r="P23" s="150"/>
      <c r="Q23" s="40"/>
    </row>
    <row r="24" spans="2:17" x14ac:dyDescent="0.55000000000000004">
      <c r="B24" s="155"/>
      <c r="C24" s="156"/>
      <c r="D24" s="156"/>
      <c r="E24" s="156"/>
      <c r="F24" s="156"/>
      <c r="G24" s="156"/>
      <c r="H24" s="156"/>
      <c r="I24" s="157"/>
      <c r="M24" s="64"/>
      <c r="N24" s="107"/>
      <c r="O24" s="108"/>
      <c r="P24" s="109"/>
      <c r="Q24" s="40"/>
    </row>
    <row r="25" spans="2:17" x14ac:dyDescent="0.55000000000000004">
      <c r="F25" s="7"/>
      <c r="G25" s="58"/>
      <c r="H25" s="58"/>
      <c r="I25" s="58"/>
      <c r="M25" s="64"/>
      <c r="N25" s="7"/>
      <c r="O25" s="177" t="str">
        <f>IF(B27="","",RIGHT(B27,LEN(B27)-48))</f>
        <v/>
      </c>
      <c r="P25" s="177"/>
      <c r="Q25" s="40"/>
    </row>
    <row r="26" spans="2:17" ht="15" customHeight="1" x14ac:dyDescent="0.55000000000000004">
      <c r="B26" s="111" t="s">
        <v>102</v>
      </c>
      <c r="C26" s="38" t="str">
        <f>IFERROR(IF(B27="","",IF(VLOOKUP(B27,dispositions_alpha,1)=B27,"","+")),"+")</f>
        <v/>
      </c>
      <c r="M26" s="64"/>
      <c r="N26" s="7"/>
      <c r="O26" s="177"/>
      <c r="P26" s="177"/>
      <c r="Q26" s="40"/>
    </row>
    <row r="27" spans="2:17" x14ac:dyDescent="0.55000000000000004">
      <c r="B27" s="168"/>
      <c r="C27" s="169"/>
      <c r="D27" s="169"/>
      <c r="E27" s="169"/>
      <c r="F27" s="169"/>
      <c r="G27" s="169"/>
      <c r="H27" s="169"/>
      <c r="I27" s="170"/>
      <c r="M27" s="64"/>
      <c r="N27" s="7"/>
      <c r="O27" s="7"/>
      <c r="P27" s="7"/>
      <c r="Q27" s="40"/>
    </row>
    <row r="28" spans="2:17" x14ac:dyDescent="0.55000000000000004">
      <c r="M28" s="64"/>
      <c r="N28" s="176" t="s">
        <v>99</v>
      </c>
      <c r="O28" s="176"/>
      <c r="P28" s="176"/>
      <c r="Q28" s="40"/>
    </row>
    <row r="29" spans="2:17" ht="15" customHeight="1" x14ac:dyDescent="0.55000000000000004">
      <c r="B29" s="42" t="s">
        <v>28</v>
      </c>
      <c r="C29" s="102"/>
      <c r="D29" s="102"/>
      <c r="E29" s="102"/>
      <c r="F29" s="102"/>
      <c r="G29" s="102"/>
      <c r="H29" s="102"/>
      <c r="I29" s="102"/>
      <c r="N29" s="79"/>
      <c r="O29" s="79"/>
      <c r="P29" s="79"/>
    </row>
    <row r="30" spans="2:17" x14ac:dyDescent="0.55000000000000004">
      <c r="B30" s="179"/>
      <c r="C30" s="180"/>
      <c r="D30" s="180"/>
      <c r="E30" s="180"/>
      <c r="F30" s="180"/>
      <c r="G30" s="180"/>
      <c r="H30" s="180"/>
      <c r="I30" s="181"/>
      <c r="M30" s="130"/>
      <c r="N30" s="178" t="str">
        <f>IF(AND(MAX(D67:D70)&gt;D76,SUM(K11:K14)=4),"&lt;- If this is a second set of values for the case, and both sets have an unacceptable deviation from the mean, enter the lowest value in the cell to the left (gm/dL).","")</f>
        <v/>
      </c>
      <c r="O30" s="178"/>
      <c r="P30" s="178"/>
    </row>
    <row r="31" spans="2:17" ht="15" customHeight="1" x14ac:dyDescent="0.55000000000000004">
      <c r="B31" s="182"/>
      <c r="C31" s="183"/>
      <c r="D31" s="183"/>
      <c r="E31" s="183"/>
      <c r="F31" s="183"/>
      <c r="G31" s="183"/>
      <c r="H31" s="183"/>
      <c r="I31" s="184"/>
      <c r="N31" s="178"/>
      <c r="O31" s="178"/>
      <c r="P31" s="178"/>
    </row>
    <row r="32" spans="2:17" x14ac:dyDescent="0.55000000000000004">
      <c r="B32" s="182"/>
      <c r="C32" s="183"/>
      <c r="D32" s="183"/>
      <c r="E32" s="183"/>
      <c r="F32" s="183"/>
      <c r="G32" s="183"/>
      <c r="H32" s="183"/>
      <c r="I32" s="184"/>
      <c r="M32" s="5"/>
    </row>
    <row r="33" spans="2:9" x14ac:dyDescent="0.55000000000000004">
      <c r="B33" s="182"/>
      <c r="C33" s="183"/>
      <c r="D33" s="183"/>
      <c r="E33" s="183"/>
      <c r="F33" s="183"/>
      <c r="G33" s="183"/>
      <c r="H33" s="183"/>
      <c r="I33" s="184"/>
    </row>
    <row r="34" spans="2:9" x14ac:dyDescent="0.55000000000000004">
      <c r="B34" s="182"/>
      <c r="C34" s="183"/>
      <c r="D34" s="183"/>
      <c r="E34" s="183"/>
      <c r="F34" s="183"/>
      <c r="G34" s="183"/>
      <c r="H34" s="183"/>
      <c r="I34" s="184"/>
    </row>
    <row r="35" spans="2:9" x14ac:dyDescent="0.55000000000000004">
      <c r="B35" s="182"/>
      <c r="C35" s="183"/>
      <c r="D35" s="183"/>
      <c r="E35" s="183"/>
      <c r="F35" s="183"/>
      <c r="G35" s="183"/>
      <c r="H35" s="183"/>
      <c r="I35" s="184"/>
    </row>
    <row r="36" spans="2:9" x14ac:dyDescent="0.55000000000000004">
      <c r="B36" s="182"/>
      <c r="C36" s="183"/>
      <c r="D36" s="183"/>
      <c r="E36" s="183"/>
      <c r="F36" s="183"/>
      <c r="G36" s="183"/>
      <c r="H36" s="183"/>
      <c r="I36" s="184"/>
    </row>
    <row r="37" spans="2:9" x14ac:dyDescent="0.55000000000000004">
      <c r="B37" s="182"/>
      <c r="C37" s="183"/>
      <c r="D37" s="183"/>
      <c r="E37" s="183"/>
      <c r="F37" s="183"/>
      <c r="G37" s="183"/>
      <c r="H37" s="183"/>
      <c r="I37" s="184"/>
    </row>
    <row r="38" spans="2:9" x14ac:dyDescent="0.55000000000000004">
      <c r="B38" s="185"/>
      <c r="C38" s="186"/>
      <c r="D38" s="186"/>
      <c r="E38" s="186"/>
      <c r="F38" s="186"/>
      <c r="G38" s="186"/>
      <c r="H38" s="186"/>
      <c r="I38" s="187"/>
    </row>
    <row r="40" spans="2:9" x14ac:dyDescent="0.55000000000000004">
      <c r="B40" s="7" t="s">
        <v>103</v>
      </c>
    </row>
    <row r="41" spans="2:9" ht="15" customHeight="1" x14ac:dyDescent="0.55000000000000004">
      <c r="B41" s="159" t="str">
        <f>CONCATENATE(IF(B90="","",B90&amp;CHAR(10)&amp;CHAR(10)),IF(B23="","","- "&amp;B23&amp;CHAR(10)&amp;CHAR(10)))</f>
        <v/>
      </c>
      <c r="C41" s="160"/>
      <c r="D41" s="160"/>
      <c r="E41" s="160"/>
      <c r="F41" s="160"/>
      <c r="G41" s="160"/>
      <c r="H41" s="160"/>
      <c r="I41" s="161"/>
    </row>
    <row r="42" spans="2:9" x14ac:dyDescent="0.55000000000000004">
      <c r="B42" s="162"/>
      <c r="C42" s="163"/>
      <c r="D42" s="163"/>
      <c r="E42" s="163"/>
      <c r="F42" s="163"/>
      <c r="G42" s="163"/>
      <c r="H42" s="163"/>
      <c r="I42" s="164"/>
    </row>
    <row r="43" spans="2:9" x14ac:dyDescent="0.55000000000000004">
      <c r="B43" s="162"/>
      <c r="C43" s="163"/>
      <c r="D43" s="163"/>
      <c r="E43" s="163"/>
      <c r="F43" s="163"/>
      <c r="G43" s="163"/>
      <c r="H43" s="163"/>
      <c r="I43" s="164"/>
    </row>
    <row r="44" spans="2:9" x14ac:dyDescent="0.55000000000000004">
      <c r="B44" s="162"/>
      <c r="C44" s="163"/>
      <c r="D44" s="163"/>
      <c r="E44" s="163"/>
      <c r="F44" s="163"/>
      <c r="G44" s="163"/>
      <c r="H44" s="163"/>
      <c r="I44" s="164"/>
    </row>
    <row r="45" spans="2:9" x14ac:dyDescent="0.55000000000000004">
      <c r="B45" s="162"/>
      <c r="C45" s="163"/>
      <c r="D45" s="163"/>
      <c r="E45" s="163"/>
      <c r="F45" s="163"/>
      <c r="G45" s="163"/>
      <c r="H45" s="163"/>
      <c r="I45" s="164"/>
    </row>
    <row r="46" spans="2:9" x14ac:dyDescent="0.55000000000000004">
      <c r="B46" s="162"/>
      <c r="C46" s="163"/>
      <c r="D46" s="163"/>
      <c r="E46" s="163"/>
      <c r="F46" s="163"/>
      <c r="G46" s="163"/>
      <c r="H46" s="163"/>
      <c r="I46" s="164"/>
    </row>
    <row r="47" spans="2:9" x14ac:dyDescent="0.55000000000000004">
      <c r="B47" s="162"/>
      <c r="C47" s="163"/>
      <c r="D47" s="163"/>
      <c r="E47" s="163"/>
      <c r="F47" s="163"/>
      <c r="G47" s="163"/>
      <c r="H47" s="163"/>
      <c r="I47" s="164"/>
    </row>
    <row r="48" spans="2:9" x14ac:dyDescent="0.55000000000000004">
      <c r="B48" s="162"/>
      <c r="C48" s="163"/>
      <c r="D48" s="163"/>
      <c r="E48" s="163"/>
      <c r="F48" s="163"/>
      <c r="G48" s="163"/>
      <c r="H48" s="163"/>
      <c r="I48" s="164"/>
    </row>
    <row r="49" spans="2:12" x14ac:dyDescent="0.55000000000000004">
      <c r="B49" s="162"/>
      <c r="C49" s="163"/>
      <c r="D49" s="163"/>
      <c r="E49" s="163"/>
      <c r="F49" s="163"/>
      <c r="G49" s="163"/>
      <c r="H49" s="163"/>
      <c r="I49" s="164"/>
    </row>
    <row r="50" spans="2:12" x14ac:dyDescent="0.55000000000000004">
      <c r="B50" s="162"/>
      <c r="C50" s="163"/>
      <c r="D50" s="163"/>
      <c r="E50" s="163"/>
      <c r="F50" s="163"/>
      <c r="G50" s="163"/>
      <c r="H50" s="163"/>
      <c r="I50" s="164"/>
    </row>
    <row r="51" spans="2:12" x14ac:dyDescent="0.55000000000000004">
      <c r="B51" s="162"/>
      <c r="C51" s="163"/>
      <c r="D51" s="163"/>
      <c r="E51" s="163"/>
      <c r="F51" s="163"/>
      <c r="G51" s="163"/>
      <c r="H51" s="163"/>
      <c r="I51" s="164"/>
    </row>
    <row r="52" spans="2:12" x14ac:dyDescent="0.55000000000000004">
      <c r="B52" s="162"/>
      <c r="C52" s="163"/>
      <c r="D52" s="163"/>
      <c r="E52" s="163"/>
      <c r="F52" s="163"/>
      <c r="G52" s="163"/>
      <c r="H52" s="163"/>
      <c r="I52" s="164"/>
    </row>
    <row r="53" spans="2:12" x14ac:dyDescent="0.55000000000000004">
      <c r="B53" s="162"/>
      <c r="C53" s="163"/>
      <c r="D53" s="163"/>
      <c r="E53" s="163"/>
      <c r="F53" s="163"/>
      <c r="G53" s="163"/>
      <c r="H53" s="163"/>
      <c r="I53" s="164"/>
    </row>
    <row r="54" spans="2:12" x14ac:dyDescent="0.55000000000000004">
      <c r="B54" s="162"/>
      <c r="C54" s="163"/>
      <c r="D54" s="163"/>
      <c r="E54" s="163"/>
      <c r="F54" s="163"/>
      <c r="G54" s="163"/>
      <c r="H54" s="163"/>
      <c r="I54" s="164"/>
    </row>
    <row r="55" spans="2:12" x14ac:dyDescent="0.55000000000000004">
      <c r="B55" s="165"/>
      <c r="C55" s="166"/>
      <c r="D55" s="166"/>
      <c r="E55" s="166"/>
      <c r="F55" s="166"/>
      <c r="G55" s="166"/>
      <c r="H55" s="166"/>
      <c r="I55" s="167"/>
    </row>
    <row r="56" spans="2:12" x14ac:dyDescent="0.55000000000000004">
      <c r="B56" s="103"/>
      <c r="C56" s="103"/>
      <c r="D56" s="103"/>
      <c r="E56" s="103"/>
      <c r="F56" s="103"/>
      <c r="G56" s="103"/>
      <c r="H56" s="103"/>
      <c r="I56" s="103"/>
    </row>
    <row r="57" spans="2:12" x14ac:dyDescent="0.55000000000000004">
      <c r="B57" s="104" t="s">
        <v>112</v>
      </c>
      <c r="C57" s="103"/>
      <c r="D57" s="103"/>
      <c r="E57" s="103"/>
      <c r="F57" s="103"/>
      <c r="G57" s="103"/>
      <c r="H57" s="103"/>
      <c r="I57" s="103"/>
    </row>
    <row r="59" spans="2:12" x14ac:dyDescent="0.55000000000000004">
      <c r="B59" s="42" t="str">
        <f>'1'!B59</f>
        <v>Form template approved by Toxicology Technical Leader Wayne Lewallen on 11/14/2019.</v>
      </c>
    </row>
    <row r="60" spans="2:12" x14ac:dyDescent="0.55000000000000004">
      <c r="B60" s="42"/>
    </row>
    <row r="61" spans="2:12" x14ac:dyDescent="0.55000000000000004">
      <c r="B61" s="42"/>
      <c r="L61" s="119"/>
    </row>
    <row r="62" spans="2:12" x14ac:dyDescent="0.55000000000000004">
      <c r="B62" s="42"/>
      <c r="I62" s="8"/>
      <c r="L62" s="119" t="s">
        <v>118</v>
      </c>
    </row>
    <row r="63" spans="2:12" x14ac:dyDescent="0.55000000000000004">
      <c r="I63" s="131"/>
    </row>
    <row r="64" spans="2:12" x14ac:dyDescent="0.55000000000000004">
      <c r="I64" s="7"/>
    </row>
    <row r="65" spans="1:7" hidden="1" x14ac:dyDescent="0.55000000000000004">
      <c r="B65" s="44" t="s">
        <v>29</v>
      </c>
    </row>
    <row r="66" spans="1:7" hidden="1" x14ac:dyDescent="0.55000000000000004">
      <c r="B66" s="21" t="s">
        <v>41</v>
      </c>
      <c r="C66" s="46" t="s">
        <v>3</v>
      </c>
      <c r="D66" s="45"/>
    </row>
    <row r="67" spans="1:7" hidden="1" x14ac:dyDescent="0.55000000000000004">
      <c r="B67" s="47">
        <f>C11</f>
        <v>0</v>
      </c>
      <c r="C67" s="9" t="e">
        <f>ABS(C11-D$72)</f>
        <v>#DIV/0!</v>
      </c>
      <c r="D67" s="16" t="str">
        <f>IFERROR(C67/$D$72,"")</f>
        <v/>
      </c>
    </row>
    <row r="68" spans="1:7" hidden="1" x14ac:dyDescent="0.55000000000000004">
      <c r="B68" s="47">
        <f>C12</f>
        <v>0</v>
      </c>
      <c r="C68" s="10" t="e">
        <f>ABS(C12-D$72)</f>
        <v>#DIV/0!</v>
      </c>
      <c r="D68" s="16" t="str">
        <f t="shared" ref="D68:D70" si="0">IFERROR(C68/$D$72,"")</f>
        <v/>
      </c>
    </row>
    <row r="69" spans="1:7" hidden="1" x14ac:dyDescent="0.55000000000000004">
      <c r="B69" s="47">
        <f>C13</f>
        <v>0</v>
      </c>
      <c r="C69" s="10" t="e">
        <f>ABS(C13-D$72)</f>
        <v>#DIV/0!</v>
      </c>
      <c r="D69" s="16" t="str">
        <f t="shared" si="0"/>
        <v/>
      </c>
    </row>
    <row r="70" spans="1:7" hidden="1" x14ac:dyDescent="0.55000000000000004">
      <c r="B70" s="47">
        <f>C14</f>
        <v>0</v>
      </c>
      <c r="C70" s="10" t="e">
        <f>ABS(C14-D$72)</f>
        <v>#DIV/0!</v>
      </c>
      <c r="D70" s="16" t="str">
        <f t="shared" si="0"/>
        <v/>
      </c>
    </row>
    <row r="71" spans="1:7" hidden="1" x14ac:dyDescent="0.55000000000000004">
      <c r="F71" s="38" t="s">
        <v>77</v>
      </c>
    </row>
    <row r="72" spans="1:7" hidden="1" x14ac:dyDescent="0.55000000000000004">
      <c r="C72" s="38" t="s">
        <v>0</v>
      </c>
      <c r="D72" s="6" t="e">
        <f>AVERAGE(C11:C14)</f>
        <v>#DIV/0!</v>
      </c>
      <c r="E72" s="38" t="s">
        <v>10</v>
      </c>
      <c r="F72" s="37" t="e">
        <f>D72/1.18</f>
        <v>#DIV/0!</v>
      </c>
      <c r="G72" s="38" t="s">
        <v>10</v>
      </c>
    </row>
    <row r="73" spans="1:7" hidden="1" x14ac:dyDescent="0.55000000000000004">
      <c r="C73" s="55" t="s">
        <v>4</v>
      </c>
      <c r="D73" s="3" t="e">
        <f>TEXT(INT(D72*100)/100,"0.00")</f>
        <v>#DIV/0!</v>
      </c>
      <c r="E73" s="38" t="s">
        <v>10</v>
      </c>
      <c r="F73" s="3" t="e">
        <f>TEXT(INT(F72*100)/100,"0.00")</f>
        <v>#DIV/0!</v>
      </c>
      <c r="G73" s="38" t="s">
        <v>10</v>
      </c>
    </row>
    <row r="74" spans="1:7" hidden="1" x14ac:dyDescent="0.55000000000000004">
      <c r="C74" s="8" t="s">
        <v>1</v>
      </c>
      <c r="D74" s="4" t="str">
        <f>IF(MIN(C11:C14)&lt;0.01,"0.00",D73)</f>
        <v>0.00</v>
      </c>
      <c r="E74" s="38" t="s">
        <v>10</v>
      </c>
      <c r="F74" s="4" t="str">
        <f>IF(MIN(C11:C14)&lt;0.01,"0.00",F73)</f>
        <v>0.00</v>
      </c>
      <c r="G74" s="38" t="s">
        <v>10</v>
      </c>
    </row>
    <row r="75" spans="1:7" hidden="1" x14ac:dyDescent="0.55000000000000004"/>
    <row r="76" spans="1:7" hidden="1" x14ac:dyDescent="0.55000000000000004">
      <c r="C76" s="174" t="s">
        <v>2</v>
      </c>
      <c r="D76" s="56">
        <f>VLOOKUP(C9,Ranges!G9:H12,2)</f>
        <v>0.04</v>
      </c>
    </row>
    <row r="77" spans="1:7" hidden="1" x14ac:dyDescent="0.55000000000000004">
      <c r="B77" s="58"/>
      <c r="C77" s="175"/>
      <c r="D77" s="57" t="e">
        <f>D76*D72</f>
        <v>#DIV/0!</v>
      </c>
      <c r="F77" s="1"/>
    </row>
    <row r="78" spans="1:7" hidden="1" x14ac:dyDescent="0.55000000000000004">
      <c r="B78" s="58"/>
      <c r="C78" s="65"/>
      <c r="D78" s="66"/>
      <c r="F78" s="1"/>
    </row>
    <row r="79" spans="1:7" hidden="1" x14ac:dyDescent="0.55000000000000004">
      <c r="B79" s="11" t="s">
        <v>76</v>
      </c>
      <c r="C79" s="11"/>
    </row>
    <row r="80" spans="1:7" hidden="1" x14ac:dyDescent="0.55000000000000004">
      <c r="A80" s="64"/>
      <c r="B80" s="38" t="s">
        <v>78</v>
      </c>
      <c r="C80" s="63" t="str">
        <f>IF(OR(SUM(J11:J14)&gt;0,MAX(D67:D70)&gt;D76,C8="serum"),"",IF(D74="0.00","",CONCATENATE("The measured ",C8," acetone concentration is ",TEXT(TRUNC(D72,3),"0.000")," +/- ",IF(INT(D72*D76*10000)&lt;5,"0.001",TEXT(D72*D76,"0.000"))," grams per 100 milliliters, at a coverage probability of 99.7%.  ",CHAR(10),CHAR(10))))</f>
        <v/>
      </c>
    </row>
    <row r="81" spans="1:9" hidden="1" x14ac:dyDescent="0.55000000000000004">
      <c r="A81" s="64"/>
      <c r="B81" s="38" t="s">
        <v>79</v>
      </c>
      <c r="C81" s="63" t="str">
        <f>CONCATENATE("The ",C8," alcohol concentration is 0.00 grams of alcohol per 100 milliliters, as defined by NCGS 20-4.01 (1b).  ",IF(AND(B20="",E20="",C9&lt;&gt;"acetone"),C86,CHAR(10)&amp;CHAR(10)))</f>
        <v>The blood alcohol concentration is 0.00 grams of alcohol per 100 milliliters, as defined by NCGS 20-4.01 (1b).    (Analysis performed using HS-GC.)</v>
      </c>
    </row>
    <row r="82" spans="1:9" hidden="1" x14ac:dyDescent="0.55000000000000004">
      <c r="A82" s="64"/>
      <c r="B82" s="38" t="s">
        <v>80</v>
      </c>
      <c r="C82" s="63" t="str">
        <f>IFERROR(IF(AND(SUM(J11:J14)=0,MAX(D67:D70)&gt;D76),"",IF(C8="serum",CONCATENATE("The blood ",C9," concentration is ",TEXT(F74,"0.00")," grams of alcohol per 100 milliliters, as defined by NCGS 20-4.01 (1b).  The reported blood alcohol concentration is a calculated value resulting from a converted serum alcohol concentration.  The measured serum ",C9," concentration is ",TEXT(TRUNC(D72,3),"0.000")," +/- ",IF(INT(D72*D76*10000)&lt;5,"0.001",TEXT(D72*D76,"0.000"))," grams of alcohol per 100 milliliters, at a coverage probability of 99.7%.",IF(AND(B20="",E20=""),C86,CHAR(10)&amp;CHAR(10))),"")),"")</f>
        <v/>
      </c>
    </row>
    <row r="83" spans="1:9" hidden="1" x14ac:dyDescent="0.55000000000000004">
      <c r="A83" s="64"/>
      <c r="B83" s="38" t="s">
        <v>81</v>
      </c>
      <c r="C83" s="63" t="str">
        <f>IFERROR(IF(AND(SUM(J11:J14)=0,MAX(D67:D70)&gt;D76,SUM(K11:K14)=4,M30&lt;&gt;""),CONCATENATE("The ",C8," ",C9," concentration is ",TEXT(INT(M30*100)/100,"0.00")," grams of alcohol per 100 milliliters, as defined by NCGS 20-4.01 (1b)."),IF(AND(SUM(J11:J14)=0,MAX(D67:D70)&gt;D76),"",CONCATENATE("The ",C8," ",C9," concentration is ",TEXT(D74,"0.00")," grams of alcohol per 100 milliliters, as defined by NCGS 20-4.01 (1b).","  The measured ",C8," ",C9," concentration is ",TEXT(TRUNC(D72,3),"0.000")," +/- ",IF(INT(D72*D76*10000)&lt;5,"0.001",TEXT(D72*D76,"0.000"))," grams of alcohol per 100 milliliters, at a coverage probability of 99.7%.  ",IF(AND(B20="",E20=""),C86,CHAR(10)&amp;CHAR(10))))),"")</f>
        <v/>
      </c>
    </row>
    <row r="84" spans="1:9" hidden="1" x14ac:dyDescent="0.55000000000000004">
      <c r="A84" s="64"/>
      <c r="B84" s="38" t="s">
        <v>83</v>
      </c>
      <c r="C84" s="63" t="str">
        <f>CONCATENATE("Analysis confirmed the presence of the following substance: ",B20,".  ",CHAR(10),CHAR(10))</f>
        <v xml:space="preserve">Analysis confirmed the presence of the following substance: .  
</v>
      </c>
    </row>
    <row r="85" spans="1:9" hidden="1" x14ac:dyDescent="0.55000000000000004">
      <c r="A85" s="64"/>
      <c r="B85" s="67" t="s">
        <v>84</v>
      </c>
      <c r="C85" s="54" t="str">
        <f>CONCATENATE("Analysis did not confirm the presence of the following: ",E20,".  ",CHAR(10),CHAR(10))</f>
        <v xml:space="preserve">Analysis did not confirm the presence of the following: .  
</v>
      </c>
    </row>
    <row r="86" spans="1:9" hidden="1" x14ac:dyDescent="0.55000000000000004">
      <c r="A86" s="64"/>
      <c r="B86" s="78" t="s">
        <v>90</v>
      </c>
      <c r="C86" s="101" t="s">
        <v>111</v>
      </c>
    </row>
    <row r="87" spans="1:9" hidden="1" x14ac:dyDescent="0.55000000000000004"/>
    <row r="88" spans="1:9" hidden="1" x14ac:dyDescent="0.55000000000000004"/>
    <row r="89" spans="1:9" hidden="1" x14ac:dyDescent="0.55000000000000004">
      <c r="B89" s="38" t="s">
        <v>100</v>
      </c>
      <c r="E89" s="90"/>
    </row>
    <row r="90" spans="1:9" hidden="1" x14ac:dyDescent="0.55000000000000004">
      <c r="B90" s="159" t="str">
        <f>CONCATENATE(IF(AND(C8&lt;&gt;"serum",C9="acetone"),"- "&amp;C80,""),IF(OR(C17="x",AND(C9&lt;&gt;"acetone",SUM(J11:J14)&gt;0)),"- "&amp;C81,""),IF(AND(SUM(K11:K14)&gt;1,C8&lt;&gt;"serum",C9&lt;&gt;"acetone",C17&lt;&gt;"x",SUM(J11:J14)=0),"- "&amp;C83,""),IF(AND(C8="serum",C17&lt;&gt;"x",SUM(J11:J14)=0),"- "&amp;C82,""),IF(B20&lt;&gt;"","- "&amp;C84,""),IF(E20&lt;&gt;"","- "&amp;C85,""),IF(OR(B20&lt;&gt;"",E20&lt;&gt;"",AND(C9="acetone",C8&lt;&gt;"serum")),C86,""))</f>
        <v/>
      </c>
      <c r="C90" s="160"/>
      <c r="D90" s="160"/>
      <c r="E90" s="160"/>
      <c r="F90" s="160"/>
      <c r="G90" s="160"/>
      <c r="H90" s="160"/>
      <c r="I90" s="161"/>
    </row>
    <row r="91" spans="1:9" hidden="1" x14ac:dyDescent="0.55000000000000004">
      <c r="B91" s="162"/>
      <c r="C91" s="163"/>
      <c r="D91" s="163"/>
      <c r="E91" s="163"/>
      <c r="F91" s="163"/>
      <c r="G91" s="163"/>
      <c r="H91" s="163"/>
      <c r="I91" s="164"/>
    </row>
    <row r="92" spans="1:9" hidden="1" x14ac:dyDescent="0.55000000000000004">
      <c r="B92" s="162"/>
      <c r="C92" s="163"/>
      <c r="D92" s="163"/>
      <c r="E92" s="163"/>
      <c r="F92" s="163"/>
      <c r="G92" s="163"/>
      <c r="H92" s="163"/>
      <c r="I92" s="164"/>
    </row>
    <row r="93" spans="1:9" hidden="1" x14ac:dyDescent="0.55000000000000004">
      <c r="B93" s="162"/>
      <c r="C93" s="163"/>
      <c r="D93" s="163"/>
      <c r="E93" s="163"/>
      <c r="F93" s="163"/>
      <c r="G93" s="163"/>
      <c r="H93" s="163"/>
      <c r="I93" s="164"/>
    </row>
    <row r="94" spans="1:9" hidden="1" x14ac:dyDescent="0.55000000000000004">
      <c r="B94" s="162"/>
      <c r="C94" s="163"/>
      <c r="D94" s="163"/>
      <c r="E94" s="163"/>
      <c r="F94" s="163"/>
      <c r="G94" s="163"/>
      <c r="H94" s="163"/>
      <c r="I94" s="164"/>
    </row>
    <row r="95" spans="1:9" hidden="1" x14ac:dyDescent="0.55000000000000004">
      <c r="B95" s="162"/>
      <c r="C95" s="163"/>
      <c r="D95" s="163"/>
      <c r="E95" s="163"/>
      <c r="F95" s="163"/>
      <c r="G95" s="163"/>
      <c r="H95" s="163"/>
      <c r="I95" s="164"/>
    </row>
    <row r="96" spans="1:9" hidden="1" x14ac:dyDescent="0.55000000000000004">
      <c r="B96" s="162"/>
      <c r="C96" s="163"/>
      <c r="D96" s="163"/>
      <c r="E96" s="163"/>
      <c r="F96" s="163"/>
      <c r="G96" s="163"/>
      <c r="H96" s="163"/>
      <c r="I96" s="164"/>
    </row>
    <row r="97" spans="2:9" hidden="1" x14ac:dyDescent="0.55000000000000004">
      <c r="B97" s="162"/>
      <c r="C97" s="163"/>
      <c r="D97" s="163"/>
      <c r="E97" s="163"/>
      <c r="F97" s="163"/>
      <c r="G97" s="163"/>
      <c r="H97" s="163"/>
      <c r="I97" s="164"/>
    </row>
    <row r="98" spans="2:9" hidden="1" x14ac:dyDescent="0.55000000000000004">
      <c r="B98" s="162"/>
      <c r="C98" s="163"/>
      <c r="D98" s="163"/>
      <c r="E98" s="163"/>
      <c r="F98" s="163"/>
      <c r="G98" s="163"/>
      <c r="H98" s="163"/>
      <c r="I98" s="164"/>
    </row>
    <row r="99" spans="2:9" hidden="1" x14ac:dyDescent="0.55000000000000004">
      <c r="B99" s="165"/>
      <c r="C99" s="166"/>
      <c r="D99" s="166"/>
      <c r="E99" s="166"/>
      <c r="F99" s="166"/>
      <c r="G99" s="166"/>
      <c r="H99" s="166"/>
      <c r="I99" s="167"/>
    </row>
    <row r="100" spans="2:9" hidden="1" x14ac:dyDescent="0.55000000000000004"/>
  </sheetData>
  <sheetProtection algorithmName="SHA-512" hashValue="BeWWekT1Ce4eA9l9k/Keaqup1ANDk0hnZxRbCG2BXkQ4rCxceXc66XuO9DV2LKbv4rhV+Sv+IWnp/SXyFgZfiA==" saltValue="hBTW+4WM0iooidC5rA6hVA==" spinCount="100000" sheet="1" objects="1" scenarios="1"/>
  <mergeCells count="29">
    <mergeCell ref="B1:F1"/>
    <mergeCell ref="E4:F4"/>
    <mergeCell ref="E5:F5"/>
    <mergeCell ref="N7:P7"/>
    <mergeCell ref="F8:F16"/>
    <mergeCell ref="G8:I8"/>
    <mergeCell ref="N8:P8"/>
    <mergeCell ref="G9:I9"/>
    <mergeCell ref="G10:I10"/>
    <mergeCell ref="G11:I11"/>
    <mergeCell ref="B27:I27"/>
    <mergeCell ref="P11:P22"/>
    <mergeCell ref="G12:I12"/>
    <mergeCell ref="G13:I13"/>
    <mergeCell ref="G14:I14"/>
    <mergeCell ref="G15:I15"/>
    <mergeCell ref="G16:I16"/>
    <mergeCell ref="E19:H19"/>
    <mergeCell ref="B20:C20"/>
    <mergeCell ref="E20:H20"/>
    <mergeCell ref="B23:I24"/>
    <mergeCell ref="N23:P23"/>
    <mergeCell ref="O25:P26"/>
    <mergeCell ref="N28:P28"/>
    <mergeCell ref="B30:I38"/>
    <mergeCell ref="B41:I55"/>
    <mergeCell ref="C76:C77"/>
    <mergeCell ref="B90:I99"/>
    <mergeCell ref="N30:P31"/>
  </mergeCells>
  <conditionalFormatting sqref="C67:C70">
    <cfRule type="expression" dxfId="19" priority="8">
      <formula>ABS(C11-$D$72)&gt;$D$77</formula>
    </cfRule>
  </conditionalFormatting>
  <conditionalFormatting sqref="B26">
    <cfRule type="expression" dxfId="18" priority="9">
      <formula>B27=""</formula>
    </cfRule>
  </conditionalFormatting>
  <conditionalFormatting sqref="B4">
    <cfRule type="expression" dxfId="17" priority="7">
      <formula>$B$5=""</formula>
    </cfRule>
  </conditionalFormatting>
  <conditionalFormatting sqref="C4">
    <cfRule type="expression" dxfId="16" priority="6">
      <formula>$C$5=""</formula>
    </cfRule>
  </conditionalFormatting>
  <conditionalFormatting sqref="E4:F4">
    <cfRule type="expression" dxfId="15" priority="5">
      <formula>$E$5=""</formula>
    </cfRule>
  </conditionalFormatting>
  <conditionalFormatting sqref="H4">
    <cfRule type="expression" dxfId="14" priority="4">
      <formula>$H$5=""</formula>
    </cfRule>
  </conditionalFormatting>
  <conditionalFormatting sqref="C8">
    <cfRule type="expression" dxfId="13" priority="3">
      <formula>$C$8&lt;&gt;"blood"</formula>
    </cfRule>
  </conditionalFormatting>
  <conditionalFormatting sqref="C9">
    <cfRule type="expression" dxfId="12" priority="2">
      <formula>$C$9&lt;&gt;"ethanol"</formula>
    </cfRule>
  </conditionalFormatting>
  <conditionalFormatting sqref="M30">
    <cfRule type="expression" dxfId="11" priority="1">
      <formula>N30&lt;&gt;""</formula>
    </cfRule>
  </conditionalFormatting>
  <conditionalFormatting sqref="G9:G12">
    <cfRule type="expression" dxfId="10" priority="223">
      <formula>AND(SUM(J$11:J$14)=0,D67&gt;$D$76)</formula>
    </cfRule>
  </conditionalFormatting>
  <dataValidations count="8">
    <dataValidation type="list" allowBlank="1" showInputMessage="1" showErrorMessage="1" sqref="C17" xr:uid="{00000000-0002-0000-4000-000000000000}">
      <formula1>applies</formula1>
    </dataValidation>
    <dataValidation type="list" errorStyle="warning" allowBlank="1" showInputMessage="1" showErrorMessage="1" errorTitle="custom entry" error="You have entered a selection not in the drop-down list.  " sqref="B20:C20" xr:uid="{00000000-0002-0000-4000-000001000000}">
      <formula1>othervolid</formula1>
    </dataValidation>
    <dataValidation type="list" errorStyle="warning" allowBlank="1" showInputMessage="1" showErrorMessage="1" errorTitle="Custom Entry" error="You have entered a name not in the drop-down list." sqref="H5" xr:uid="{00000000-0002-0000-4000-000002000000}">
      <formula1>analyst_list</formula1>
    </dataValidation>
    <dataValidation type="list" allowBlank="1" showInputMessage="1" showErrorMessage="1" sqref="C8" xr:uid="{00000000-0002-0000-4000-000003000000}">
      <formula1>matrix_list</formula1>
    </dataValidation>
    <dataValidation type="list" errorStyle="warning" allowBlank="1" showErrorMessage="1" errorTitle="Custom entry" error="You have customized this field." sqref="B23:I24" xr:uid="{00000000-0002-0000-4000-000004000000}">
      <formula1>statements</formula1>
    </dataValidation>
    <dataValidation type="list" errorStyle="warning" allowBlank="1" showInputMessage="1" showErrorMessage="1" errorTitle="Custom Entry" error="You have entered a selection not in the drop-down list.  " sqref="E20" xr:uid="{00000000-0002-0000-4000-000005000000}">
      <formula1>othervolid</formula1>
    </dataValidation>
    <dataValidation type="textLength" errorStyle="warning" operator="equal" allowBlank="1" showInputMessage="1" showErrorMessage="1" errorTitle="Case Number Length Error?" error="The length of the case number should be 10 characters." sqref="B5" xr:uid="{00000000-0002-0000-4000-000006000000}">
      <formula1>10</formula1>
    </dataValidation>
    <dataValidation type="list" errorStyle="warning" allowBlank="1" showErrorMessage="1" errorTitle="Custom entry" error="You have customized this field." sqref="B27:I27" xr:uid="{00000000-0002-0000-4000-000007000000}">
      <formula1>dispositions</formula1>
    </dataValidation>
  </dataValidations>
  <pageMargins left="0.7" right="0.7" top="0.75" bottom="0.75" header="0.3" footer="0.3"/>
  <pageSetup scale="68" orientation="portrait" horizontalDpi="300" verticalDpi="300" r:id="rId1"/>
  <ignoredErrors>
    <ignoredError sqref="H5 E5 B5:C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6562" r:id="rId4" name="Button 2">
              <controlPr defaultSize="0" print="0" autoFill="0" autoPict="0" macro="[0]!ThisWorkbook.GeneratePDF">
                <anchor moveWithCells="1">
                  <from>
                    <xdr:col>8</xdr:col>
                    <xdr:colOff>1123950</xdr:colOff>
                    <xdr:row>3</xdr:row>
                    <xdr:rowOff>11430</xdr:rowOff>
                  </from>
                  <to>
                    <xdr:col>11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4000-000008000000}">
          <x14:formula1>
            <xm:f>Ranges!$G$9:$G$12</xm:f>
          </x14:formula1>
          <xm:sqref>C9</xm:sqref>
        </x14:dataValidation>
        <x14:dataValidation type="date" errorStyle="information" operator="lessThan" allowBlank="1" showErrorMessage="1" errorTitle="Uncertainty Update Due" error="The uncertainty values used in this form are due to be updated.  Please ensure you are using the most recent form." xr:uid="{00000000-0002-0000-4000-000009000000}">
          <x14:formula1>
            <xm:f>Ranges!G14+Ranges!G16</xm:f>
          </x14:formula1>
          <xm:sqref>E5</xm:sqref>
        </x14:dataValidation>
      </x14:dataValidations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67">
    <pageSetUpPr fitToPage="1"/>
  </sheetPr>
  <dimension ref="A1:Q100"/>
  <sheetViews>
    <sheetView showGridLines="0" zoomScaleNormal="100" workbookViewId="0">
      <selection activeCell="C11" sqref="C11"/>
    </sheetView>
  </sheetViews>
  <sheetFormatPr defaultColWidth="9.15625" defaultRowHeight="14.4" x14ac:dyDescent="0.55000000000000004"/>
  <cols>
    <col min="1" max="1" width="1.83984375" style="38" customWidth="1"/>
    <col min="2" max="2" width="20.83984375" style="38" customWidth="1"/>
    <col min="3" max="3" width="12" style="38" bestFit="1" customWidth="1"/>
    <col min="4" max="4" width="11" style="38" customWidth="1"/>
    <col min="5" max="5" width="9.578125" style="38" customWidth="1"/>
    <col min="6" max="6" width="7.15625" style="38" customWidth="1"/>
    <col min="7" max="7" width="7.68359375" style="38" customWidth="1"/>
    <col min="8" max="8" width="25.68359375" style="38" customWidth="1"/>
    <col min="9" max="9" width="38.578125" style="38" customWidth="1"/>
    <col min="10" max="10" width="15.83984375" style="38" hidden="1" customWidth="1"/>
    <col min="11" max="11" width="22.41796875" style="38" hidden="1" customWidth="1"/>
    <col min="12" max="12" width="5" style="38" customWidth="1"/>
    <col min="13" max="13" width="7.41796875" style="38" customWidth="1"/>
    <col min="14" max="14" width="2.26171875" style="38" customWidth="1"/>
    <col min="15" max="15" width="2" style="38" customWidth="1"/>
    <col min="16" max="16" width="88.15625" style="38" customWidth="1"/>
    <col min="17" max="16384" width="9.15625" style="38"/>
  </cols>
  <sheetData>
    <row r="1" spans="2:17" ht="15" customHeight="1" x14ac:dyDescent="0.55000000000000004">
      <c r="B1" s="132" t="str">
        <f>'1'!B1</f>
        <v>Body Fluid Alcohol Concentration and Volatiles Reporting Form</v>
      </c>
      <c r="C1" s="133"/>
      <c r="D1" s="133"/>
      <c r="E1" s="133"/>
      <c r="F1" s="133"/>
      <c r="G1" s="79"/>
      <c r="H1" s="79"/>
      <c r="I1" s="93" t="str">
        <f>'1'!I1</f>
        <v>Version 2</v>
      </c>
      <c r="J1" s="44" t="s">
        <v>40</v>
      </c>
      <c r="K1" s="44" t="s">
        <v>40</v>
      </c>
      <c r="L1" s="44"/>
    </row>
    <row r="2" spans="2:17" ht="15" customHeight="1" x14ac:dyDescent="0.55000000000000004">
      <c r="B2" s="80" t="str">
        <f>'1'!B2</f>
        <v>NCSCL - Toxicology Section</v>
      </c>
      <c r="C2" s="11"/>
      <c r="D2" s="11"/>
      <c r="E2" s="11"/>
      <c r="F2" s="11"/>
      <c r="G2" s="11"/>
      <c r="H2" s="11"/>
      <c r="I2" s="94" t="str">
        <f>'1'!I2</f>
        <v>Effective Date: 11/14/2019</v>
      </c>
      <c r="J2" s="44"/>
      <c r="K2" s="44"/>
      <c r="L2" s="44"/>
      <c r="N2" s="100"/>
    </row>
    <row r="3" spans="2:17" ht="15" customHeight="1" x14ac:dyDescent="0.55000000000000004">
      <c r="D3" s="41"/>
      <c r="O3" s="95" t="s">
        <v>88</v>
      </c>
    </row>
    <row r="4" spans="2:17" ht="15" customHeight="1" x14ac:dyDescent="0.55000000000000004">
      <c r="B4" s="124" t="s">
        <v>37</v>
      </c>
      <c r="C4" s="124" t="s">
        <v>38</v>
      </c>
      <c r="E4" s="138" t="s">
        <v>94</v>
      </c>
      <c r="F4" s="138"/>
      <c r="H4" s="118" t="s">
        <v>44</v>
      </c>
      <c r="J4" s="92"/>
      <c r="O4" s="95"/>
      <c r="P4" s="110" t="s">
        <v>113</v>
      </c>
    </row>
    <row r="5" spans="2:17" ht="15" customHeight="1" x14ac:dyDescent="0.55000000000000004">
      <c r="B5" s="120" t="str">
        <f>IF('Sample list'!B70="","",'Sample list'!B70)</f>
        <v/>
      </c>
      <c r="C5" s="120" t="str">
        <f>IF('Sample list'!C70="","",'Sample list'!C70)</f>
        <v/>
      </c>
      <c r="E5" s="136" t="str">
        <f>IF('1'!E5="","",'1'!E5)</f>
        <v/>
      </c>
      <c r="F5" s="137"/>
      <c r="H5" s="83" t="str">
        <f>IF('1'!H5="","",'1'!H5)</f>
        <v/>
      </c>
      <c r="O5" s="38" t="s">
        <v>88</v>
      </c>
      <c r="P5" s="37" t="str">
        <f>B41</f>
        <v/>
      </c>
    </row>
    <row r="6" spans="2:17" ht="15" customHeight="1" x14ac:dyDescent="0.55000000000000004"/>
    <row r="7" spans="2:17" ht="15" customHeight="1" thickBot="1" x14ac:dyDescent="0.6">
      <c r="N7" s="135" t="s">
        <v>96</v>
      </c>
      <c r="O7" s="135"/>
      <c r="P7" s="135"/>
    </row>
    <row r="8" spans="2:17" ht="15" customHeight="1" x14ac:dyDescent="0.55000000000000004">
      <c r="B8" s="71" t="s">
        <v>92</v>
      </c>
      <c r="C8" s="81" t="s">
        <v>71</v>
      </c>
      <c r="F8" s="141" t="s">
        <v>86</v>
      </c>
      <c r="G8" s="139" t="str">
        <f>CONCATENATE("The measured ",C9," values are:")</f>
        <v>The measured ethanol values are:</v>
      </c>
      <c r="H8" s="140"/>
      <c r="I8" s="140"/>
      <c r="M8" s="64"/>
      <c r="N8" s="134" t="s">
        <v>97</v>
      </c>
      <c r="O8" s="134"/>
      <c r="P8" s="134"/>
      <c r="Q8" s="40"/>
    </row>
    <row r="9" spans="2:17" ht="15" customHeight="1" x14ac:dyDescent="0.55000000000000004">
      <c r="B9" s="72" t="s">
        <v>93</v>
      </c>
      <c r="C9" s="82" t="s">
        <v>5</v>
      </c>
      <c r="F9" s="141"/>
      <c r="G9" s="142" t="str">
        <f>IF(C11="","",IF(C11=0,"0.0000  g/dl",CONCATENATE(TEXT(C11,"0.0000"),"  g/dl",IF(AND(SUM(J$11:J$14)=0,D67&gt;$D$76),CONCATENATE("  (&gt;",$D$76*100,"% deviation from the average)"),""),IF(C11*10000-INT(C11*10000)&gt;0.0001,"    (THIS VALUE CONTAINS MORE DECIMAL PLACES THAN DISPLAYED)",""))))</f>
        <v/>
      </c>
      <c r="H9" s="143"/>
      <c r="I9" s="143"/>
      <c r="M9" s="64"/>
      <c r="N9" s="105"/>
      <c r="O9" s="89"/>
      <c r="P9" s="106"/>
      <c r="Q9" s="40"/>
    </row>
    <row r="10" spans="2:17" ht="15" customHeight="1" x14ac:dyDescent="0.55000000000000004">
      <c r="B10" s="72"/>
      <c r="C10" s="73"/>
      <c r="D10" s="69"/>
      <c r="F10" s="141"/>
      <c r="G10" s="142" t="str">
        <f>IF(C12="","",IF(C12=0,"0.0000  g/dl",CONCATENATE(TEXT(C12,"0.0000"),"  g/dl",IF(AND(SUM(J$11:J$14)=0,D68&gt;$D$76),CONCATENATE("  (&gt;",$D$76*100,"% deviation from the average)"),""),IF(C12*10000-INT(C12*10000)&gt;0.0001,"    (THIS VALUE CONTAINS MORE DECIMAL PLACES THAN DISPLAYED)",""))))</f>
        <v/>
      </c>
      <c r="H10" s="143"/>
      <c r="I10" s="143"/>
      <c r="J10" s="38" t="s">
        <v>39</v>
      </c>
      <c r="K10" s="43" t="s">
        <v>75</v>
      </c>
      <c r="L10" s="43"/>
      <c r="M10" s="64"/>
      <c r="N10" s="7"/>
      <c r="O10" s="89" t="str">
        <f>"Item "&amp;C5&amp;":"</f>
        <v>Item :</v>
      </c>
      <c r="P10" s="89"/>
      <c r="Q10" s="40"/>
    </row>
    <row r="11" spans="2:17" ht="15" customHeight="1" x14ac:dyDescent="0.55000000000000004">
      <c r="B11" s="74" t="s">
        <v>74</v>
      </c>
      <c r="C11" s="84"/>
      <c r="D11" s="2" t="str">
        <f>IF(LEN(C11)&gt;6,"re-enter",IF(C11&gt;0.5,"HI cal",""))</f>
        <v/>
      </c>
      <c r="F11" s="141"/>
      <c r="G11" s="142" t="str">
        <f>IF(C13="","",IF(C13=0,"0.0000  g/dl",CONCATENATE(TEXT(C13,"0.0000"),"  g/dl",IF(AND(SUM(J$11:J$14)=0,D69&gt;$D$76),CONCATENATE("  (&gt;",$D$76*100,"% deviation from the average)"),""),IF(C13*10000-INT(C13*10000)&gt;0.0001,"    (THIS VALUE CONTAINS MORE DECIMAL PLACES THAN DISPLAYED)",""))))</f>
        <v/>
      </c>
      <c r="H11" s="143"/>
      <c r="I11" s="143"/>
      <c r="J11" s="54">
        <f>IF(C11="",0,IF(C11&lt;0.01,1,0))</f>
        <v>0</v>
      </c>
      <c r="K11" s="43">
        <f>IF(C11&lt;&gt;"",1,0)</f>
        <v>0</v>
      </c>
      <c r="L11" s="43"/>
      <c r="M11" s="64"/>
      <c r="N11" s="88"/>
      <c r="O11" s="91"/>
      <c r="P11" s="151" t="str">
        <f>CONCATENATE(IF(B90="","",B90&amp;CHAR(10)&amp;CHAR(10)),IF(B23="","","- "&amp;B23))</f>
        <v/>
      </c>
      <c r="Q11" s="40"/>
    </row>
    <row r="12" spans="2:17" ht="15" customHeight="1" x14ac:dyDescent="0.55000000000000004">
      <c r="B12" s="72"/>
      <c r="C12" s="84"/>
      <c r="D12" s="2" t="str">
        <f>IF(LEN(C12)&gt;6,"re-enter",IF(C12&gt;0.5,"HI cal",""))</f>
        <v/>
      </c>
      <c r="F12" s="141"/>
      <c r="G12" s="142" t="str">
        <f>IF(C14="","",IF(C14=0,"0.0000  g/dl",CONCATENATE(TEXT(C14,"0.0000"),"  g/dl",IF(AND(SUM(J$11:J$14)=0,D70&gt;$D$76),CONCATENATE("  (&gt;",$D$76*100,"% deviation from the average)"),""),IF(C14*10000-INT(C14*10000)&gt;0.0001,"    (THIS VALUE CONTAINS MORE DECIMAL PLACES THAN DISPLAYED)",""))))</f>
        <v/>
      </c>
      <c r="H12" s="143"/>
      <c r="I12" s="143"/>
      <c r="J12" s="54">
        <f>IF(C12="",0,IF(C12&lt;0.01,1,0))</f>
        <v>0</v>
      </c>
      <c r="K12" s="43">
        <f>IF(C12&lt;&gt;"",1,0)</f>
        <v>0</v>
      </c>
      <c r="L12" s="43"/>
      <c r="M12" s="64"/>
      <c r="N12" s="88"/>
      <c r="O12" s="88"/>
      <c r="P12" s="151"/>
      <c r="Q12" s="40"/>
    </row>
    <row r="13" spans="2:17" ht="15" customHeight="1" x14ac:dyDescent="0.55000000000000004">
      <c r="B13" s="72"/>
      <c r="C13" s="84"/>
      <c r="D13" s="2" t="str">
        <f>IF(LEN(C13)&gt;6,"re-enter",IF(C13&gt;0.5,"HI cal",""))</f>
        <v/>
      </c>
      <c r="F13" s="141"/>
      <c r="G13" s="139" t="str">
        <f>IF(MIN(C11:C14)&lt;0.01,"",CONCATENATE("The average of the four values is  ",TEXT(D72,"0.000000")," g/dl."))</f>
        <v/>
      </c>
      <c r="H13" s="140"/>
      <c r="I13" s="140"/>
      <c r="J13" s="54">
        <f>IF(C13="",0,IF(C13&lt;0.01,1,0))</f>
        <v>0</v>
      </c>
      <c r="K13" s="43">
        <f>IF(C13&lt;&gt;"",1,0)</f>
        <v>0</v>
      </c>
      <c r="L13" s="43"/>
      <c r="M13" s="64"/>
      <c r="N13" s="88"/>
      <c r="O13" s="88"/>
      <c r="P13" s="151"/>
      <c r="Q13" s="40"/>
    </row>
    <row r="14" spans="2:17" ht="15" customHeight="1" thickBot="1" x14ac:dyDescent="0.6">
      <c r="B14" s="75"/>
      <c r="C14" s="85"/>
      <c r="D14" s="2" t="str">
        <f>IF(LEN(C14)&gt;6,"re-enter",IF(C14&gt;0.5,"HI cal",""))</f>
        <v/>
      </c>
      <c r="F14" s="141"/>
      <c r="G14" s="144" t="str">
        <f>IF(MIN(C11:C14)&lt;0.01,"",CONCATENATE("The ",D76*100,"% uncertainty is +/- ", TEXT(D77,"0.0000000"), " g/dl, at a 99.73 % level of confidence (k=3)."))</f>
        <v/>
      </c>
      <c r="H14" s="145"/>
      <c r="I14" s="145"/>
      <c r="J14" s="54">
        <f>IF(C14="",0,IF(C14&lt;0.01,1,0))</f>
        <v>0</v>
      </c>
      <c r="K14" s="43">
        <f>IF(C14&lt;&gt;"",1,0)</f>
        <v>0</v>
      </c>
      <c r="L14" s="43"/>
      <c r="M14" s="64"/>
      <c r="N14" s="88"/>
      <c r="O14" s="88"/>
      <c r="P14" s="151"/>
      <c r="Q14" s="40"/>
    </row>
    <row r="15" spans="2:17" x14ac:dyDescent="0.55000000000000004">
      <c r="B15" s="117"/>
      <c r="F15" s="141"/>
      <c r="G15" s="146" t="str">
        <f>IF(OR(MIN(C11:C14)&lt;0.01,SUM(K11:K14)&lt;&gt;4),"",IF(AND(MAX(D67:D70)&gt;D76,M30=""),"",IF(AND(MAX(D67:D70)&gt;D76,M30&lt;&gt;""),"The lowest value was used for reporting.",CONCATENATE("The ",IF(C8="serum","serum converted, ",""),"truncated average for reporting is ",IF(C8="serum",TEXT(F74,"0.00"),TEXT(D74,"0.00")),"  g/dl."))))</f>
        <v/>
      </c>
      <c r="H15" s="147"/>
      <c r="I15" s="147"/>
      <c r="J15" s="54"/>
      <c r="M15" s="64"/>
      <c r="N15" s="88"/>
      <c r="O15" s="91"/>
      <c r="P15" s="151"/>
      <c r="Q15" s="40"/>
    </row>
    <row r="16" spans="2:17" x14ac:dyDescent="0.55000000000000004">
      <c r="B16" s="117"/>
      <c r="C16" s="70" t="str">
        <f>IF(AND(C9&lt;&gt;"acetone",C17="x",SUM(K11:K14)&gt;0,SUM(J11:J14)=0),"'No alcohol' selected below conflicts with entered results!","")</f>
        <v/>
      </c>
      <c r="F16" s="141"/>
      <c r="G16" s="144" t="str">
        <f>IF(C8="serum",CONCATENATE("The serum to whole blood conversion calculation is:  ",TEXT(D72,"0.000000")," g/dl / 1.18 = ",TEXT(F72,"0.000000")," g/dl."),"")</f>
        <v/>
      </c>
      <c r="H16" s="145"/>
      <c r="I16" s="145"/>
      <c r="J16" s="54"/>
      <c r="M16" s="64"/>
      <c r="N16" s="88"/>
      <c r="O16" s="7"/>
      <c r="P16" s="151"/>
      <c r="Q16" s="40"/>
    </row>
    <row r="17" spans="2:17" x14ac:dyDescent="0.55000000000000004">
      <c r="B17" s="68" t="s">
        <v>42</v>
      </c>
      <c r="C17" s="86"/>
      <c r="D17" s="60" t="s">
        <v>43</v>
      </c>
      <c r="F17" s="98"/>
      <c r="M17" s="64"/>
      <c r="N17" s="7"/>
      <c r="O17" s="7"/>
      <c r="P17" s="151"/>
      <c r="Q17" s="40"/>
    </row>
    <row r="18" spans="2:17" x14ac:dyDescent="0.55000000000000004">
      <c r="M18" s="64"/>
      <c r="N18" s="7"/>
      <c r="O18" s="123"/>
      <c r="P18" s="151"/>
      <c r="Q18" s="40"/>
    </row>
    <row r="19" spans="2:17" x14ac:dyDescent="0.55000000000000004">
      <c r="B19" s="59" t="s">
        <v>85</v>
      </c>
      <c r="C19" s="38" t="str">
        <f>IFERROR(IF(B20="","",IF(VLOOKUP(B20,othervolid,1)=B20,"","+")),"+")</f>
        <v/>
      </c>
      <c r="E19" s="148" t="s">
        <v>82</v>
      </c>
      <c r="F19" s="148"/>
      <c r="G19" s="148"/>
      <c r="H19" s="148"/>
      <c r="I19" s="38" t="str">
        <f>IFERROR(IF(E20="","",IF(VLOOKUP(E20,othervolid,1)=E20,"","+")),"+")</f>
        <v/>
      </c>
      <c r="M19" s="64"/>
      <c r="N19" s="7"/>
      <c r="O19" s="7"/>
      <c r="P19" s="151"/>
      <c r="Q19" s="40"/>
    </row>
    <row r="20" spans="2:17" ht="15" customHeight="1" x14ac:dyDescent="0.55000000000000004">
      <c r="B20" s="158"/>
      <c r="C20" s="158"/>
      <c r="E20" s="171"/>
      <c r="F20" s="172"/>
      <c r="G20" s="172"/>
      <c r="H20" s="173"/>
      <c r="M20" s="64"/>
      <c r="N20" s="88"/>
      <c r="O20" s="7"/>
      <c r="P20" s="151"/>
      <c r="Q20" s="40"/>
    </row>
    <row r="21" spans="2:17" x14ac:dyDescent="0.55000000000000004">
      <c r="D21" s="99" t="str">
        <f>IF(AND(B20=E20,B20&lt;&gt;""),"The two entries above conflict with eachother!","")</f>
        <v/>
      </c>
      <c r="M21" s="64"/>
      <c r="N21" s="88"/>
      <c r="O21" s="7"/>
      <c r="P21" s="151"/>
      <c r="Q21" s="40"/>
    </row>
    <row r="22" spans="2:17" ht="15" customHeight="1" x14ac:dyDescent="0.55000000000000004">
      <c r="B22" s="38" t="s">
        <v>101</v>
      </c>
      <c r="E22" s="38" t="str">
        <f>IFERROR(IF(B23="","",IF(VLOOKUP(B23,statements_alpha,1)=B23,"","+")),"+")</f>
        <v/>
      </c>
      <c r="F22" s="39"/>
      <c r="G22" s="58"/>
      <c r="H22" s="58"/>
      <c r="I22" s="58"/>
      <c r="M22" s="64"/>
      <c r="N22" s="7"/>
      <c r="O22" s="7"/>
      <c r="P22" s="151"/>
      <c r="Q22" s="40"/>
    </row>
    <row r="23" spans="2:17" ht="15" customHeight="1" x14ac:dyDescent="0.55000000000000004">
      <c r="B23" s="152"/>
      <c r="C23" s="153"/>
      <c r="D23" s="153"/>
      <c r="E23" s="153"/>
      <c r="F23" s="153"/>
      <c r="G23" s="153"/>
      <c r="H23" s="153"/>
      <c r="I23" s="154"/>
      <c r="M23" s="64"/>
      <c r="N23" s="149" t="s">
        <v>98</v>
      </c>
      <c r="O23" s="134"/>
      <c r="P23" s="150"/>
      <c r="Q23" s="40"/>
    </row>
    <row r="24" spans="2:17" x14ac:dyDescent="0.55000000000000004">
      <c r="B24" s="155"/>
      <c r="C24" s="156"/>
      <c r="D24" s="156"/>
      <c r="E24" s="156"/>
      <c r="F24" s="156"/>
      <c r="G24" s="156"/>
      <c r="H24" s="156"/>
      <c r="I24" s="157"/>
      <c r="M24" s="64"/>
      <c r="N24" s="107"/>
      <c r="O24" s="108"/>
      <c r="P24" s="109"/>
      <c r="Q24" s="40"/>
    </row>
    <row r="25" spans="2:17" ht="15" customHeight="1" x14ac:dyDescent="0.55000000000000004">
      <c r="F25" s="7"/>
      <c r="G25" s="58"/>
      <c r="H25" s="58"/>
      <c r="I25" s="58"/>
      <c r="M25" s="64"/>
      <c r="N25" s="7"/>
      <c r="O25" s="177" t="str">
        <f>IF(B27="","",RIGHT(B27,LEN(B27)-48))</f>
        <v/>
      </c>
      <c r="P25" s="177"/>
      <c r="Q25" s="40"/>
    </row>
    <row r="26" spans="2:17" ht="15" customHeight="1" x14ac:dyDescent="0.55000000000000004">
      <c r="B26" s="111" t="s">
        <v>102</v>
      </c>
      <c r="C26" s="38" t="str">
        <f>IFERROR(IF(B27="","",IF(VLOOKUP(B27,dispositions_alpha,1)=B27,"","+")),"+")</f>
        <v/>
      </c>
      <c r="M26" s="64"/>
      <c r="N26" s="7"/>
      <c r="O26" s="177"/>
      <c r="P26" s="177"/>
      <c r="Q26" s="40"/>
    </row>
    <row r="27" spans="2:17" x14ac:dyDescent="0.55000000000000004">
      <c r="B27" s="168"/>
      <c r="C27" s="169"/>
      <c r="D27" s="169"/>
      <c r="E27" s="169"/>
      <c r="F27" s="169"/>
      <c r="G27" s="169"/>
      <c r="H27" s="169"/>
      <c r="I27" s="170"/>
      <c r="M27" s="64"/>
      <c r="N27" s="7"/>
      <c r="O27" s="7"/>
      <c r="P27" s="7"/>
      <c r="Q27" s="40"/>
    </row>
    <row r="28" spans="2:17" x14ac:dyDescent="0.55000000000000004">
      <c r="M28" s="64"/>
      <c r="N28" s="176" t="s">
        <v>99</v>
      </c>
      <c r="O28" s="176"/>
      <c r="P28" s="176"/>
      <c r="Q28" s="40"/>
    </row>
    <row r="29" spans="2:17" ht="15" customHeight="1" x14ac:dyDescent="0.55000000000000004">
      <c r="B29" s="42" t="s">
        <v>28</v>
      </c>
      <c r="C29" s="102"/>
      <c r="D29" s="102"/>
      <c r="E29" s="102"/>
      <c r="F29" s="102"/>
      <c r="G29" s="102"/>
      <c r="H29" s="102"/>
      <c r="I29" s="102"/>
      <c r="N29" s="79"/>
      <c r="O29" s="79"/>
      <c r="P29" s="79"/>
    </row>
    <row r="30" spans="2:17" x14ac:dyDescent="0.55000000000000004">
      <c r="B30" s="179"/>
      <c r="C30" s="180"/>
      <c r="D30" s="180"/>
      <c r="E30" s="180"/>
      <c r="F30" s="180"/>
      <c r="G30" s="180"/>
      <c r="H30" s="180"/>
      <c r="I30" s="181"/>
      <c r="M30" s="130"/>
      <c r="N30" s="178" t="str">
        <f>IF(AND(MAX(D67:D70)&gt;D76,SUM(K11:K14)=4),"&lt;- If this is a second set of values for the case, and both sets have an unacceptable deviation from the mean, enter the lowest value in the cell to the left (gm/dL).","")</f>
        <v/>
      </c>
      <c r="O30" s="178"/>
      <c r="P30" s="178"/>
    </row>
    <row r="31" spans="2:17" ht="15" customHeight="1" x14ac:dyDescent="0.55000000000000004">
      <c r="B31" s="182"/>
      <c r="C31" s="183"/>
      <c r="D31" s="183"/>
      <c r="E31" s="183"/>
      <c r="F31" s="183"/>
      <c r="G31" s="183"/>
      <c r="H31" s="183"/>
      <c r="I31" s="184"/>
      <c r="N31" s="178"/>
      <c r="O31" s="178"/>
      <c r="P31" s="178"/>
    </row>
    <row r="32" spans="2:17" x14ac:dyDescent="0.55000000000000004">
      <c r="B32" s="182"/>
      <c r="C32" s="183"/>
      <c r="D32" s="183"/>
      <c r="E32" s="183"/>
      <c r="F32" s="183"/>
      <c r="G32" s="183"/>
      <c r="H32" s="183"/>
      <c r="I32" s="184"/>
      <c r="M32" s="5"/>
    </row>
    <row r="33" spans="2:9" x14ac:dyDescent="0.55000000000000004">
      <c r="B33" s="182"/>
      <c r="C33" s="183"/>
      <c r="D33" s="183"/>
      <c r="E33" s="183"/>
      <c r="F33" s="183"/>
      <c r="G33" s="183"/>
      <c r="H33" s="183"/>
      <c r="I33" s="184"/>
    </row>
    <row r="34" spans="2:9" x14ac:dyDescent="0.55000000000000004">
      <c r="B34" s="182"/>
      <c r="C34" s="183"/>
      <c r="D34" s="183"/>
      <c r="E34" s="183"/>
      <c r="F34" s="183"/>
      <c r="G34" s="183"/>
      <c r="H34" s="183"/>
      <c r="I34" s="184"/>
    </row>
    <row r="35" spans="2:9" x14ac:dyDescent="0.55000000000000004">
      <c r="B35" s="182"/>
      <c r="C35" s="183"/>
      <c r="D35" s="183"/>
      <c r="E35" s="183"/>
      <c r="F35" s="183"/>
      <c r="G35" s="183"/>
      <c r="H35" s="183"/>
      <c r="I35" s="184"/>
    </row>
    <row r="36" spans="2:9" x14ac:dyDescent="0.55000000000000004">
      <c r="B36" s="182"/>
      <c r="C36" s="183"/>
      <c r="D36" s="183"/>
      <c r="E36" s="183"/>
      <c r="F36" s="183"/>
      <c r="G36" s="183"/>
      <c r="H36" s="183"/>
      <c r="I36" s="184"/>
    </row>
    <row r="37" spans="2:9" x14ac:dyDescent="0.55000000000000004">
      <c r="B37" s="182"/>
      <c r="C37" s="183"/>
      <c r="D37" s="183"/>
      <c r="E37" s="183"/>
      <c r="F37" s="183"/>
      <c r="G37" s="183"/>
      <c r="H37" s="183"/>
      <c r="I37" s="184"/>
    </row>
    <row r="38" spans="2:9" x14ac:dyDescent="0.55000000000000004">
      <c r="B38" s="185"/>
      <c r="C38" s="186"/>
      <c r="D38" s="186"/>
      <c r="E38" s="186"/>
      <c r="F38" s="186"/>
      <c r="G38" s="186"/>
      <c r="H38" s="186"/>
      <c r="I38" s="187"/>
    </row>
    <row r="40" spans="2:9" x14ac:dyDescent="0.55000000000000004">
      <c r="B40" s="7" t="s">
        <v>103</v>
      </c>
    </row>
    <row r="41" spans="2:9" ht="15" customHeight="1" x14ac:dyDescent="0.55000000000000004">
      <c r="B41" s="159" t="str">
        <f>CONCATENATE(IF(B90="","",B90&amp;CHAR(10)&amp;CHAR(10)),IF(B23="","","- "&amp;B23&amp;CHAR(10)&amp;CHAR(10)))</f>
        <v/>
      </c>
      <c r="C41" s="160"/>
      <c r="D41" s="160"/>
      <c r="E41" s="160"/>
      <c r="F41" s="160"/>
      <c r="G41" s="160"/>
      <c r="H41" s="160"/>
      <c r="I41" s="161"/>
    </row>
    <row r="42" spans="2:9" x14ac:dyDescent="0.55000000000000004">
      <c r="B42" s="162"/>
      <c r="C42" s="163"/>
      <c r="D42" s="163"/>
      <c r="E42" s="163"/>
      <c r="F42" s="163"/>
      <c r="G42" s="163"/>
      <c r="H42" s="163"/>
      <c r="I42" s="164"/>
    </row>
    <row r="43" spans="2:9" x14ac:dyDescent="0.55000000000000004">
      <c r="B43" s="162"/>
      <c r="C43" s="163"/>
      <c r="D43" s="163"/>
      <c r="E43" s="163"/>
      <c r="F43" s="163"/>
      <c r="G43" s="163"/>
      <c r="H43" s="163"/>
      <c r="I43" s="164"/>
    </row>
    <row r="44" spans="2:9" x14ac:dyDescent="0.55000000000000004">
      <c r="B44" s="162"/>
      <c r="C44" s="163"/>
      <c r="D44" s="163"/>
      <c r="E44" s="163"/>
      <c r="F44" s="163"/>
      <c r="G44" s="163"/>
      <c r="H44" s="163"/>
      <c r="I44" s="164"/>
    </row>
    <row r="45" spans="2:9" x14ac:dyDescent="0.55000000000000004">
      <c r="B45" s="162"/>
      <c r="C45" s="163"/>
      <c r="D45" s="163"/>
      <c r="E45" s="163"/>
      <c r="F45" s="163"/>
      <c r="G45" s="163"/>
      <c r="H45" s="163"/>
      <c r="I45" s="164"/>
    </row>
    <row r="46" spans="2:9" x14ac:dyDescent="0.55000000000000004">
      <c r="B46" s="162"/>
      <c r="C46" s="163"/>
      <c r="D46" s="163"/>
      <c r="E46" s="163"/>
      <c r="F46" s="163"/>
      <c r="G46" s="163"/>
      <c r="H46" s="163"/>
      <c r="I46" s="164"/>
    </row>
    <row r="47" spans="2:9" x14ac:dyDescent="0.55000000000000004">
      <c r="B47" s="162"/>
      <c r="C47" s="163"/>
      <c r="D47" s="163"/>
      <c r="E47" s="163"/>
      <c r="F47" s="163"/>
      <c r="G47" s="163"/>
      <c r="H47" s="163"/>
      <c r="I47" s="164"/>
    </row>
    <row r="48" spans="2:9" x14ac:dyDescent="0.55000000000000004">
      <c r="B48" s="162"/>
      <c r="C48" s="163"/>
      <c r="D48" s="163"/>
      <c r="E48" s="163"/>
      <c r="F48" s="163"/>
      <c r="G48" s="163"/>
      <c r="H48" s="163"/>
      <c r="I48" s="164"/>
    </row>
    <row r="49" spans="2:12" x14ac:dyDescent="0.55000000000000004">
      <c r="B49" s="162"/>
      <c r="C49" s="163"/>
      <c r="D49" s="163"/>
      <c r="E49" s="163"/>
      <c r="F49" s="163"/>
      <c r="G49" s="163"/>
      <c r="H49" s="163"/>
      <c r="I49" s="164"/>
    </row>
    <row r="50" spans="2:12" x14ac:dyDescent="0.55000000000000004">
      <c r="B50" s="162"/>
      <c r="C50" s="163"/>
      <c r="D50" s="163"/>
      <c r="E50" s="163"/>
      <c r="F50" s="163"/>
      <c r="G50" s="163"/>
      <c r="H50" s="163"/>
      <c r="I50" s="164"/>
    </row>
    <row r="51" spans="2:12" x14ac:dyDescent="0.55000000000000004">
      <c r="B51" s="162"/>
      <c r="C51" s="163"/>
      <c r="D51" s="163"/>
      <c r="E51" s="163"/>
      <c r="F51" s="163"/>
      <c r="G51" s="163"/>
      <c r="H51" s="163"/>
      <c r="I51" s="164"/>
    </row>
    <row r="52" spans="2:12" x14ac:dyDescent="0.55000000000000004">
      <c r="B52" s="162"/>
      <c r="C52" s="163"/>
      <c r="D52" s="163"/>
      <c r="E52" s="163"/>
      <c r="F52" s="163"/>
      <c r="G52" s="163"/>
      <c r="H52" s="163"/>
      <c r="I52" s="164"/>
    </row>
    <row r="53" spans="2:12" x14ac:dyDescent="0.55000000000000004">
      <c r="B53" s="162"/>
      <c r="C53" s="163"/>
      <c r="D53" s="163"/>
      <c r="E53" s="163"/>
      <c r="F53" s="163"/>
      <c r="G53" s="163"/>
      <c r="H53" s="163"/>
      <c r="I53" s="164"/>
    </row>
    <row r="54" spans="2:12" x14ac:dyDescent="0.55000000000000004">
      <c r="B54" s="162"/>
      <c r="C54" s="163"/>
      <c r="D54" s="163"/>
      <c r="E54" s="163"/>
      <c r="F54" s="163"/>
      <c r="G54" s="163"/>
      <c r="H54" s="163"/>
      <c r="I54" s="164"/>
    </row>
    <row r="55" spans="2:12" x14ac:dyDescent="0.55000000000000004">
      <c r="B55" s="165"/>
      <c r="C55" s="166"/>
      <c r="D55" s="166"/>
      <c r="E55" s="166"/>
      <c r="F55" s="166"/>
      <c r="G55" s="166"/>
      <c r="H55" s="166"/>
      <c r="I55" s="167"/>
    </row>
    <row r="56" spans="2:12" x14ac:dyDescent="0.55000000000000004">
      <c r="B56" s="103"/>
      <c r="C56" s="103"/>
      <c r="D56" s="103"/>
      <c r="E56" s="103"/>
      <c r="F56" s="103"/>
      <c r="G56" s="103"/>
      <c r="H56" s="103"/>
      <c r="I56" s="103"/>
    </row>
    <row r="57" spans="2:12" x14ac:dyDescent="0.55000000000000004">
      <c r="B57" s="104" t="s">
        <v>112</v>
      </c>
      <c r="C57" s="103"/>
      <c r="D57" s="103"/>
      <c r="E57" s="103"/>
      <c r="F57" s="103"/>
      <c r="G57" s="103"/>
      <c r="H57" s="103"/>
      <c r="I57" s="103"/>
    </row>
    <row r="59" spans="2:12" x14ac:dyDescent="0.55000000000000004">
      <c r="B59" s="42" t="str">
        <f>'1'!B59</f>
        <v>Form template approved by Toxicology Technical Leader Wayne Lewallen on 11/14/2019.</v>
      </c>
    </row>
    <row r="60" spans="2:12" x14ac:dyDescent="0.55000000000000004">
      <c r="B60" s="42"/>
    </row>
    <row r="61" spans="2:12" x14ac:dyDescent="0.55000000000000004">
      <c r="B61" s="42"/>
      <c r="L61" s="119"/>
    </row>
    <row r="62" spans="2:12" x14ac:dyDescent="0.55000000000000004">
      <c r="B62" s="42"/>
      <c r="I62" s="8"/>
      <c r="L62" s="119" t="s">
        <v>118</v>
      </c>
    </row>
    <row r="63" spans="2:12" x14ac:dyDescent="0.55000000000000004">
      <c r="I63" s="131"/>
    </row>
    <row r="64" spans="2:12" x14ac:dyDescent="0.55000000000000004">
      <c r="I64" s="7"/>
    </row>
    <row r="65" spans="1:7" hidden="1" x14ac:dyDescent="0.55000000000000004">
      <c r="B65" s="44" t="s">
        <v>29</v>
      </c>
    </row>
    <row r="66" spans="1:7" hidden="1" x14ac:dyDescent="0.55000000000000004">
      <c r="B66" s="21" t="s">
        <v>41</v>
      </c>
      <c r="C66" s="46" t="s">
        <v>3</v>
      </c>
      <c r="D66" s="45"/>
    </row>
    <row r="67" spans="1:7" hidden="1" x14ac:dyDescent="0.55000000000000004">
      <c r="B67" s="47">
        <f>C11</f>
        <v>0</v>
      </c>
      <c r="C67" s="9" t="e">
        <f>ABS(C11-D$72)</f>
        <v>#DIV/0!</v>
      </c>
      <c r="D67" s="16" t="str">
        <f>IFERROR(C67/$D$72,"")</f>
        <v/>
      </c>
    </row>
    <row r="68" spans="1:7" hidden="1" x14ac:dyDescent="0.55000000000000004">
      <c r="B68" s="47">
        <f>C12</f>
        <v>0</v>
      </c>
      <c r="C68" s="10" t="e">
        <f>ABS(C12-D$72)</f>
        <v>#DIV/0!</v>
      </c>
      <c r="D68" s="16" t="str">
        <f t="shared" ref="D68:D70" si="0">IFERROR(C68/$D$72,"")</f>
        <v/>
      </c>
    </row>
    <row r="69" spans="1:7" hidden="1" x14ac:dyDescent="0.55000000000000004">
      <c r="B69" s="47">
        <f>C13</f>
        <v>0</v>
      </c>
      <c r="C69" s="10" t="e">
        <f>ABS(C13-D$72)</f>
        <v>#DIV/0!</v>
      </c>
      <c r="D69" s="16" t="str">
        <f t="shared" si="0"/>
        <v/>
      </c>
    </row>
    <row r="70" spans="1:7" hidden="1" x14ac:dyDescent="0.55000000000000004">
      <c r="B70" s="47">
        <f>C14</f>
        <v>0</v>
      </c>
      <c r="C70" s="10" t="e">
        <f>ABS(C14-D$72)</f>
        <v>#DIV/0!</v>
      </c>
      <c r="D70" s="16" t="str">
        <f t="shared" si="0"/>
        <v/>
      </c>
    </row>
    <row r="71" spans="1:7" hidden="1" x14ac:dyDescent="0.55000000000000004">
      <c r="F71" s="38" t="s">
        <v>77</v>
      </c>
    </row>
    <row r="72" spans="1:7" hidden="1" x14ac:dyDescent="0.55000000000000004">
      <c r="C72" s="38" t="s">
        <v>0</v>
      </c>
      <c r="D72" s="6" t="e">
        <f>AVERAGE(C11:C14)</f>
        <v>#DIV/0!</v>
      </c>
      <c r="E72" s="38" t="s">
        <v>10</v>
      </c>
      <c r="F72" s="37" t="e">
        <f>D72/1.18</f>
        <v>#DIV/0!</v>
      </c>
      <c r="G72" s="38" t="s">
        <v>10</v>
      </c>
    </row>
    <row r="73" spans="1:7" hidden="1" x14ac:dyDescent="0.55000000000000004">
      <c r="C73" s="55" t="s">
        <v>4</v>
      </c>
      <c r="D73" s="3" t="e">
        <f>TEXT(INT(D72*100)/100,"0.00")</f>
        <v>#DIV/0!</v>
      </c>
      <c r="E73" s="38" t="s">
        <v>10</v>
      </c>
      <c r="F73" s="3" t="e">
        <f>TEXT(INT(F72*100)/100,"0.00")</f>
        <v>#DIV/0!</v>
      </c>
      <c r="G73" s="38" t="s">
        <v>10</v>
      </c>
    </row>
    <row r="74" spans="1:7" hidden="1" x14ac:dyDescent="0.55000000000000004">
      <c r="C74" s="8" t="s">
        <v>1</v>
      </c>
      <c r="D74" s="4" t="str">
        <f>IF(MIN(C11:C14)&lt;0.01,"0.00",D73)</f>
        <v>0.00</v>
      </c>
      <c r="E74" s="38" t="s">
        <v>10</v>
      </c>
      <c r="F74" s="4" t="str">
        <f>IF(MIN(C11:C14)&lt;0.01,"0.00",F73)</f>
        <v>0.00</v>
      </c>
      <c r="G74" s="38" t="s">
        <v>10</v>
      </c>
    </row>
    <row r="75" spans="1:7" hidden="1" x14ac:dyDescent="0.55000000000000004"/>
    <row r="76" spans="1:7" hidden="1" x14ac:dyDescent="0.55000000000000004">
      <c r="C76" s="174" t="s">
        <v>2</v>
      </c>
      <c r="D76" s="56">
        <f>VLOOKUP(C9,Ranges!G9:H12,2)</f>
        <v>0.04</v>
      </c>
    </row>
    <row r="77" spans="1:7" hidden="1" x14ac:dyDescent="0.55000000000000004">
      <c r="B77" s="58"/>
      <c r="C77" s="175"/>
      <c r="D77" s="57" t="e">
        <f>D76*D72</f>
        <v>#DIV/0!</v>
      </c>
      <c r="F77" s="1"/>
    </row>
    <row r="78" spans="1:7" hidden="1" x14ac:dyDescent="0.55000000000000004">
      <c r="B78" s="58"/>
      <c r="C78" s="65"/>
      <c r="D78" s="66"/>
      <c r="F78" s="1"/>
    </row>
    <row r="79" spans="1:7" hidden="1" x14ac:dyDescent="0.55000000000000004">
      <c r="B79" s="11" t="s">
        <v>76</v>
      </c>
      <c r="C79" s="11"/>
    </row>
    <row r="80" spans="1:7" hidden="1" x14ac:dyDescent="0.55000000000000004">
      <c r="A80" s="64"/>
      <c r="B80" s="38" t="s">
        <v>78</v>
      </c>
      <c r="C80" s="63" t="str">
        <f>IF(OR(SUM(J11:J14)&gt;0,MAX(D67:D70)&gt;D76,C8="serum"),"",IF(D74="0.00","",CONCATENATE("The measured ",C8," acetone concentration is ",TEXT(TRUNC(D72,3),"0.000")," +/- ",IF(INT(D72*D76*10000)&lt;5,"0.001",TEXT(D72*D76,"0.000"))," grams per 100 milliliters, at a coverage probability of 99.7%.  ",CHAR(10),CHAR(10))))</f>
        <v/>
      </c>
    </row>
    <row r="81" spans="1:9" hidden="1" x14ac:dyDescent="0.55000000000000004">
      <c r="A81" s="64"/>
      <c r="B81" s="38" t="s">
        <v>79</v>
      </c>
      <c r="C81" s="63" t="str">
        <f>CONCATENATE("The ",C8," alcohol concentration is 0.00 grams of alcohol per 100 milliliters, as defined by NCGS 20-4.01 (1b).  ",IF(AND(B20="",E20="",C9&lt;&gt;"acetone"),C86,CHAR(10)&amp;CHAR(10)))</f>
        <v>The blood alcohol concentration is 0.00 grams of alcohol per 100 milliliters, as defined by NCGS 20-4.01 (1b).    (Analysis performed using HS-GC.)</v>
      </c>
    </row>
    <row r="82" spans="1:9" hidden="1" x14ac:dyDescent="0.55000000000000004">
      <c r="A82" s="64"/>
      <c r="B82" s="38" t="s">
        <v>80</v>
      </c>
      <c r="C82" s="63" t="str">
        <f>IFERROR(IF(AND(SUM(J11:J14)=0,MAX(D67:D70)&gt;D76),"",IF(C8="serum",CONCATENATE("The blood ",C9," concentration is ",TEXT(F74,"0.00")," grams of alcohol per 100 milliliters, as defined by NCGS 20-4.01 (1b).  The reported blood alcohol concentration is a calculated value resulting from a converted serum alcohol concentration.  The measured serum ",C9," concentration is ",TEXT(TRUNC(D72,3),"0.000")," +/- ",IF(INT(D72*D76*10000)&lt;5,"0.001",TEXT(D72*D76,"0.000"))," grams of alcohol per 100 milliliters, at a coverage probability of 99.7%.",IF(AND(B20="",E20=""),C86,CHAR(10)&amp;CHAR(10))),"")),"")</f>
        <v/>
      </c>
    </row>
    <row r="83" spans="1:9" hidden="1" x14ac:dyDescent="0.55000000000000004">
      <c r="A83" s="64"/>
      <c r="B83" s="38" t="s">
        <v>81</v>
      </c>
      <c r="C83" s="63" t="str">
        <f>IFERROR(IF(AND(SUM(J11:J14)=0,MAX(D67:D70)&gt;D76,SUM(K11:K14)=4,M30&lt;&gt;""),CONCATENATE("The ",C8," ",C9," concentration is ",TEXT(INT(M30*100)/100,"0.00")," grams of alcohol per 100 milliliters, as defined by NCGS 20-4.01 (1b)."),IF(AND(SUM(J11:J14)=0,MAX(D67:D70)&gt;D76),"",CONCATENATE("The ",C8," ",C9," concentration is ",TEXT(D74,"0.00")," grams of alcohol per 100 milliliters, as defined by NCGS 20-4.01 (1b).","  The measured ",C8," ",C9," concentration is ",TEXT(TRUNC(D72,3),"0.000")," +/- ",IF(INT(D72*D76*10000)&lt;5,"0.001",TEXT(D72*D76,"0.000"))," grams of alcohol per 100 milliliters, at a coverage probability of 99.7%.  ",IF(AND(B20="",E20=""),C86,CHAR(10)&amp;CHAR(10))))),"")</f>
        <v/>
      </c>
    </row>
    <row r="84" spans="1:9" hidden="1" x14ac:dyDescent="0.55000000000000004">
      <c r="A84" s="64"/>
      <c r="B84" s="38" t="s">
        <v>83</v>
      </c>
      <c r="C84" s="63" t="str">
        <f>CONCATENATE("Analysis confirmed the presence of the following substance: ",B20,".  ",CHAR(10),CHAR(10))</f>
        <v xml:space="preserve">Analysis confirmed the presence of the following substance: .  
</v>
      </c>
    </row>
    <row r="85" spans="1:9" hidden="1" x14ac:dyDescent="0.55000000000000004">
      <c r="A85" s="64"/>
      <c r="B85" s="67" t="s">
        <v>84</v>
      </c>
      <c r="C85" s="54" t="str">
        <f>CONCATENATE("Analysis did not confirm the presence of the following: ",E20,".  ",CHAR(10),CHAR(10))</f>
        <v xml:space="preserve">Analysis did not confirm the presence of the following: .  
</v>
      </c>
    </row>
    <row r="86" spans="1:9" hidden="1" x14ac:dyDescent="0.55000000000000004">
      <c r="A86" s="64"/>
      <c r="B86" s="78" t="s">
        <v>90</v>
      </c>
      <c r="C86" s="101" t="s">
        <v>111</v>
      </c>
    </row>
    <row r="87" spans="1:9" hidden="1" x14ac:dyDescent="0.55000000000000004"/>
    <row r="88" spans="1:9" hidden="1" x14ac:dyDescent="0.55000000000000004"/>
    <row r="89" spans="1:9" hidden="1" x14ac:dyDescent="0.55000000000000004">
      <c r="B89" s="38" t="s">
        <v>100</v>
      </c>
      <c r="E89" s="90"/>
    </row>
    <row r="90" spans="1:9" hidden="1" x14ac:dyDescent="0.55000000000000004">
      <c r="B90" s="159" t="str">
        <f>CONCATENATE(IF(AND(C8&lt;&gt;"serum",C9="acetone"),"- "&amp;C80,""),IF(OR(C17="x",AND(C9&lt;&gt;"acetone",SUM(J11:J14)&gt;0)),"- "&amp;C81,""),IF(AND(SUM(K11:K14)&gt;1,C8&lt;&gt;"serum",C9&lt;&gt;"acetone",C17&lt;&gt;"x",SUM(J11:J14)=0),"- "&amp;C83,""),IF(AND(C8="serum",C17&lt;&gt;"x",SUM(J11:J14)=0),"- "&amp;C82,""),IF(B20&lt;&gt;"","- "&amp;C84,""),IF(E20&lt;&gt;"","- "&amp;C85,""),IF(OR(B20&lt;&gt;"",E20&lt;&gt;"",AND(C9="acetone",C8&lt;&gt;"serum")),C86,""))</f>
        <v/>
      </c>
      <c r="C90" s="160"/>
      <c r="D90" s="160"/>
      <c r="E90" s="160"/>
      <c r="F90" s="160"/>
      <c r="G90" s="160"/>
      <c r="H90" s="160"/>
      <c r="I90" s="161"/>
    </row>
    <row r="91" spans="1:9" hidden="1" x14ac:dyDescent="0.55000000000000004">
      <c r="B91" s="162"/>
      <c r="C91" s="163"/>
      <c r="D91" s="163"/>
      <c r="E91" s="163"/>
      <c r="F91" s="163"/>
      <c r="G91" s="163"/>
      <c r="H91" s="163"/>
      <c r="I91" s="164"/>
    </row>
    <row r="92" spans="1:9" hidden="1" x14ac:dyDescent="0.55000000000000004">
      <c r="B92" s="162"/>
      <c r="C92" s="163"/>
      <c r="D92" s="163"/>
      <c r="E92" s="163"/>
      <c r="F92" s="163"/>
      <c r="G92" s="163"/>
      <c r="H92" s="163"/>
      <c r="I92" s="164"/>
    </row>
    <row r="93" spans="1:9" hidden="1" x14ac:dyDescent="0.55000000000000004">
      <c r="B93" s="162"/>
      <c r="C93" s="163"/>
      <c r="D93" s="163"/>
      <c r="E93" s="163"/>
      <c r="F93" s="163"/>
      <c r="G93" s="163"/>
      <c r="H93" s="163"/>
      <c r="I93" s="164"/>
    </row>
    <row r="94" spans="1:9" hidden="1" x14ac:dyDescent="0.55000000000000004">
      <c r="B94" s="162"/>
      <c r="C94" s="163"/>
      <c r="D94" s="163"/>
      <c r="E94" s="163"/>
      <c r="F94" s="163"/>
      <c r="G94" s="163"/>
      <c r="H94" s="163"/>
      <c r="I94" s="164"/>
    </row>
    <row r="95" spans="1:9" hidden="1" x14ac:dyDescent="0.55000000000000004">
      <c r="B95" s="162"/>
      <c r="C95" s="163"/>
      <c r="D95" s="163"/>
      <c r="E95" s="163"/>
      <c r="F95" s="163"/>
      <c r="G95" s="163"/>
      <c r="H95" s="163"/>
      <c r="I95" s="164"/>
    </row>
    <row r="96" spans="1:9" hidden="1" x14ac:dyDescent="0.55000000000000004">
      <c r="B96" s="162"/>
      <c r="C96" s="163"/>
      <c r="D96" s="163"/>
      <c r="E96" s="163"/>
      <c r="F96" s="163"/>
      <c r="G96" s="163"/>
      <c r="H96" s="163"/>
      <c r="I96" s="164"/>
    </row>
    <row r="97" spans="2:9" hidden="1" x14ac:dyDescent="0.55000000000000004">
      <c r="B97" s="162"/>
      <c r="C97" s="163"/>
      <c r="D97" s="163"/>
      <c r="E97" s="163"/>
      <c r="F97" s="163"/>
      <c r="G97" s="163"/>
      <c r="H97" s="163"/>
      <c r="I97" s="164"/>
    </row>
    <row r="98" spans="2:9" hidden="1" x14ac:dyDescent="0.55000000000000004">
      <c r="B98" s="162"/>
      <c r="C98" s="163"/>
      <c r="D98" s="163"/>
      <c r="E98" s="163"/>
      <c r="F98" s="163"/>
      <c r="G98" s="163"/>
      <c r="H98" s="163"/>
      <c r="I98" s="164"/>
    </row>
    <row r="99" spans="2:9" hidden="1" x14ac:dyDescent="0.55000000000000004">
      <c r="B99" s="165"/>
      <c r="C99" s="166"/>
      <c r="D99" s="166"/>
      <c r="E99" s="166"/>
      <c r="F99" s="166"/>
      <c r="G99" s="166"/>
      <c r="H99" s="166"/>
      <c r="I99" s="167"/>
    </row>
    <row r="100" spans="2:9" hidden="1" x14ac:dyDescent="0.55000000000000004"/>
  </sheetData>
  <sheetProtection algorithmName="SHA-512" hashValue="LSBgS0NrVUjcArnoe2VLtc5kRCLQqzdV+iY58oiePMgEvUSo7KzZ7dbdFUYei2SFtbb/OZ+Vg3Ru2r916lzMDA==" saltValue="GfE+748fzxn620UN8+pv9g==" spinCount="100000" sheet="1" objects="1" scenarios="1"/>
  <mergeCells count="29">
    <mergeCell ref="B1:F1"/>
    <mergeCell ref="E4:F4"/>
    <mergeCell ref="E5:F5"/>
    <mergeCell ref="N7:P7"/>
    <mergeCell ref="F8:F16"/>
    <mergeCell ref="G8:I8"/>
    <mergeCell ref="N8:P8"/>
    <mergeCell ref="G9:I9"/>
    <mergeCell ref="G10:I10"/>
    <mergeCell ref="G11:I11"/>
    <mergeCell ref="B27:I27"/>
    <mergeCell ref="P11:P22"/>
    <mergeCell ref="G12:I12"/>
    <mergeCell ref="G13:I13"/>
    <mergeCell ref="G14:I14"/>
    <mergeCell ref="G15:I15"/>
    <mergeCell ref="G16:I16"/>
    <mergeCell ref="E19:H19"/>
    <mergeCell ref="B20:C20"/>
    <mergeCell ref="E20:H20"/>
    <mergeCell ref="B23:I24"/>
    <mergeCell ref="N23:P23"/>
    <mergeCell ref="O25:P26"/>
    <mergeCell ref="N28:P28"/>
    <mergeCell ref="B30:I38"/>
    <mergeCell ref="B41:I55"/>
    <mergeCell ref="C76:C77"/>
    <mergeCell ref="B90:I99"/>
    <mergeCell ref="N30:P31"/>
  </mergeCells>
  <conditionalFormatting sqref="C67:C70">
    <cfRule type="expression" dxfId="9" priority="8">
      <formula>ABS(C11-$D$72)&gt;$D$77</formula>
    </cfRule>
  </conditionalFormatting>
  <conditionalFormatting sqref="B26">
    <cfRule type="expression" dxfId="8" priority="9">
      <formula>B27=""</formula>
    </cfRule>
  </conditionalFormatting>
  <conditionalFormatting sqref="B4">
    <cfRule type="expression" dxfId="7" priority="7">
      <formula>$B$5=""</formula>
    </cfRule>
  </conditionalFormatting>
  <conditionalFormatting sqref="C4">
    <cfRule type="expression" dxfId="6" priority="6">
      <formula>$C$5=""</formula>
    </cfRule>
  </conditionalFormatting>
  <conditionalFormatting sqref="E4:F4">
    <cfRule type="expression" dxfId="5" priority="5">
      <formula>$E$5=""</formula>
    </cfRule>
  </conditionalFormatting>
  <conditionalFormatting sqref="H4">
    <cfRule type="expression" dxfId="4" priority="4">
      <formula>$H$5=""</formula>
    </cfRule>
  </conditionalFormatting>
  <conditionalFormatting sqref="C8">
    <cfRule type="expression" dxfId="3" priority="3">
      <formula>$C$8&lt;&gt;"blood"</formula>
    </cfRule>
  </conditionalFormatting>
  <conditionalFormatting sqref="C9">
    <cfRule type="expression" dxfId="2" priority="2">
      <formula>$C$9&lt;&gt;"ethanol"</formula>
    </cfRule>
  </conditionalFormatting>
  <conditionalFormatting sqref="M30">
    <cfRule type="expression" dxfId="1" priority="1">
      <formula>N30&lt;&gt;""</formula>
    </cfRule>
  </conditionalFormatting>
  <conditionalFormatting sqref="G9:G12">
    <cfRule type="expression" dxfId="0" priority="226">
      <formula>AND(SUM(J$11:J$14)=0,D67&gt;$D$76)</formula>
    </cfRule>
  </conditionalFormatting>
  <dataValidations count="8">
    <dataValidation type="list" errorStyle="warning" allowBlank="1" showErrorMessage="1" errorTitle="Custom entry" error="You have customized this field." sqref="B27:I27" xr:uid="{00000000-0002-0000-4100-000000000000}">
      <formula1>dispositions</formula1>
    </dataValidation>
    <dataValidation type="textLength" errorStyle="warning" operator="equal" allowBlank="1" showInputMessage="1" showErrorMessage="1" errorTitle="Case Number Length Error?" error="The length of the case number should be 10 characters." sqref="B5" xr:uid="{00000000-0002-0000-4100-000001000000}">
      <formula1>10</formula1>
    </dataValidation>
    <dataValidation type="list" errorStyle="warning" allowBlank="1" showInputMessage="1" showErrorMessage="1" errorTitle="Custom Entry" error="You have entered a selection not in the drop-down list.  " sqref="E20" xr:uid="{00000000-0002-0000-4100-000002000000}">
      <formula1>othervolid</formula1>
    </dataValidation>
    <dataValidation type="list" errorStyle="warning" allowBlank="1" showErrorMessage="1" errorTitle="Custom entry" error="You have customized this field." sqref="B23:I24" xr:uid="{00000000-0002-0000-4100-000003000000}">
      <formula1>statements</formula1>
    </dataValidation>
    <dataValidation type="list" allowBlank="1" showInputMessage="1" showErrorMessage="1" sqref="C8" xr:uid="{00000000-0002-0000-4100-000004000000}">
      <formula1>matrix_list</formula1>
    </dataValidation>
    <dataValidation type="list" errorStyle="warning" allowBlank="1" showInputMessage="1" showErrorMessage="1" errorTitle="Custom Entry" error="You have entered a name not in the drop-down list." sqref="H5" xr:uid="{00000000-0002-0000-4100-000005000000}">
      <formula1>analyst_list</formula1>
    </dataValidation>
    <dataValidation type="list" errorStyle="warning" allowBlank="1" showInputMessage="1" showErrorMessage="1" errorTitle="custom entry" error="You have entered a selection not in the drop-down list.  " sqref="B20:C20" xr:uid="{00000000-0002-0000-4100-000006000000}">
      <formula1>othervolid</formula1>
    </dataValidation>
    <dataValidation type="list" allowBlank="1" showInputMessage="1" showErrorMessage="1" sqref="C17" xr:uid="{00000000-0002-0000-4100-000007000000}">
      <formula1>applies</formula1>
    </dataValidation>
  </dataValidations>
  <pageMargins left="0.7" right="0.7" top="0.75" bottom="0.75" header="0.3" footer="0.3"/>
  <pageSetup scale="68" orientation="portrait" horizontalDpi="300" verticalDpi="300" r:id="rId1"/>
  <ignoredErrors>
    <ignoredError sqref="H5 E5 B5:C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7" r:id="rId4" name="Button 3">
              <controlPr defaultSize="0" print="0" autoFill="0" autoPict="0" macro="[0]!ThisWorkbook.GeneratePDF">
                <anchor moveWithCells="1">
                  <from>
                    <xdr:col>8</xdr:col>
                    <xdr:colOff>1123950</xdr:colOff>
                    <xdr:row>3</xdr:row>
                    <xdr:rowOff>11430</xdr:rowOff>
                  </from>
                  <to>
                    <xdr:col>11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4100-000008000000}">
          <x14:formula1>
            <xm:f>Ranges!$G$9:$G$12</xm:f>
          </x14:formula1>
          <xm:sqref>C9</xm:sqref>
        </x14:dataValidation>
        <x14:dataValidation type="date" errorStyle="information" operator="lessThan" allowBlank="1" showErrorMessage="1" errorTitle="Uncertainty Update Due" error="The uncertainty values used in this form are due to be updated.  Please ensure you are using the most recent form." xr:uid="{00000000-0002-0000-4100-000009000000}">
          <x14:formula1>
            <xm:f>Ranges!G14+Ranges!G16</xm:f>
          </x14:formula1>
          <xm:sqref>E5</xm:sqref>
        </x14:dataValidation>
      </x14:dataValidations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6"/>
  <dimension ref="A1:I96"/>
  <sheetViews>
    <sheetView workbookViewId="0">
      <selection activeCell="A3" sqref="A3"/>
    </sheetView>
  </sheetViews>
  <sheetFormatPr defaultRowHeight="14.4" x14ac:dyDescent="0.55000000000000004"/>
  <cols>
    <col min="1" max="1" width="7.15625" customWidth="1"/>
    <col min="2" max="2" width="5.41796875" customWidth="1"/>
    <col min="3" max="4" width="11.68359375" customWidth="1"/>
    <col min="7" max="7" width="21.83984375" customWidth="1"/>
    <col min="8" max="8" width="24.26171875" customWidth="1"/>
  </cols>
  <sheetData>
    <row r="1" spans="1:8" s="38" customFormat="1" x14ac:dyDescent="0.55000000000000004">
      <c r="A1" s="121" t="str">
        <f>'1'!B1</f>
        <v>Body Fluid Alcohol Concentration and Volatiles Reporting Form</v>
      </c>
      <c r="B1" s="122"/>
      <c r="C1" s="122"/>
      <c r="D1" s="122"/>
      <c r="E1" s="122"/>
      <c r="F1" s="79"/>
      <c r="G1" s="79"/>
      <c r="H1" s="93" t="str">
        <f>'1'!I1</f>
        <v>Version 2</v>
      </c>
    </row>
    <row r="2" spans="1:8" s="38" customFormat="1" x14ac:dyDescent="0.55000000000000004">
      <c r="A2" s="80" t="str">
        <f>'1'!B2</f>
        <v>NCSCL - Toxicology Section</v>
      </c>
      <c r="B2" s="11"/>
      <c r="C2" s="11"/>
      <c r="D2" s="11"/>
      <c r="E2" s="11"/>
      <c r="F2" s="11"/>
      <c r="G2" s="11"/>
      <c r="H2" s="94" t="str">
        <f>'1'!I2</f>
        <v>Effective Date: 11/14/2019</v>
      </c>
    </row>
    <row r="3" spans="1:8" s="38" customFormat="1" x14ac:dyDescent="0.55000000000000004"/>
    <row r="4" spans="1:8" x14ac:dyDescent="0.55000000000000004">
      <c r="A4" s="192" t="s">
        <v>12</v>
      </c>
      <c r="B4" s="192"/>
      <c r="C4" s="192"/>
      <c r="D4" s="192"/>
    </row>
    <row r="5" spans="1:8" x14ac:dyDescent="0.55000000000000004">
      <c r="B5" s="19"/>
      <c r="C5" s="19"/>
      <c r="D5" s="19"/>
    </row>
    <row r="6" spans="1:8" x14ac:dyDescent="0.55000000000000004">
      <c r="C6" s="20">
        <v>0.05</v>
      </c>
      <c r="D6" s="12">
        <v>0.1</v>
      </c>
    </row>
    <row r="7" spans="1:8" ht="43.2" x14ac:dyDescent="0.55000000000000004">
      <c r="A7" s="11"/>
      <c r="B7" s="11"/>
      <c r="C7" s="18" t="s">
        <v>11</v>
      </c>
      <c r="D7" s="13" t="s">
        <v>13</v>
      </c>
    </row>
    <row r="8" spans="1:8" ht="15" customHeight="1" x14ac:dyDescent="0.55000000000000004">
      <c r="A8" s="190">
        <v>1.4999999999999999E-2</v>
      </c>
      <c r="B8" s="21" t="s">
        <v>15</v>
      </c>
      <c r="C8" s="22">
        <f>ROUNDDOWN($A8*(1+C$6),4)</f>
        <v>1.5699999999999999E-2</v>
      </c>
      <c r="D8" s="23">
        <f>ROUNDDOWN($A8*(1+D$6),4)</f>
        <v>1.6500000000000001E-2</v>
      </c>
      <c r="G8" s="188" t="s">
        <v>9</v>
      </c>
      <c r="H8" s="189"/>
    </row>
    <row r="9" spans="1:8" x14ac:dyDescent="0.55000000000000004">
      <c r="A9" s="190"/>
      <c r="B9" s="21" t="s">
        <v>14</v>
      </c>
      <c r="C9" s="22">
        <f>$A8*(1-C$6)</f>
        <v>1.4249999999999999E-2</v>
      </c>
      <c r="D9" s="23">
        <f>$A8*(1-D$6)</f>
        <v>1.35E-2</v>
      </c>
      <c r="G9" s="28" t="s">
        <v>8</v>
      </c>
      <c r="H9" s="29">
        <v>0.14000000000000001</v>
      </c>
    </row>
    <row r="10" spans="1:8" x14ac:dyDescent="0.55000000000000004">
      <c r="A10" s="15"/>
      <c r="B10" s="24"/>
      <c r="C10" s="25"/>
      <c r="D10" s="14"/>
      <c r="G10" s="28" t="s">
        <v>5</v>
      </c>
      <c r="H10" s="29">
        <v>0.04</v>
      </c>
    </row>
    <row r="11" spans="1:8" x14ac:dyDescent="0.55000000000000004">
      <c r="A11" s="190">
        <v>0.05</v>
      </c>
      <c r="B11" s="21" t="s">
        <v>15</v>
      </c>
      <c r="C11" s="22">
        <f>ROUNDDOWN($A11*(1+C$6),4)</f>
        <v>5.2499999999999998E-2</v>
      </c>
      <c r="D11" s="23">
        <f>ROUNDDOWN($A11*(1+D$6),4)</f>
        <v>5.5E-2</v>
      </c>
      <c r="G11" s="28" t="s">
        <v>7</v>
      </c>
      <c r="H11" s="29">
        <v>7.0000000000000007E-2</v>
      </c>
    </row>
    <row r="12" spans="1:8" x14ac:dyDescent="0.55000000000000004">
      <c r="A12" s="190"/>
      <c r="B12" s="21" t="s">
        <v>14</v>
      </c>
      <c r="C12" s="22">
        <f>$A11*(1-C$6)</f>
        <v>4.7500000000000001E-2</v>
      </c>
      <c r="D12" s="23">
        <f>$A11*(1-D$6)</f>
        <v>4.5000000000000005E-2</v>
      </c>
      <c r="G12" s="28" t="s">
        <v>6</v>
      </c>
      <c r="H12" s="29">
        <v>0.11</v>
      </c>
    </row>
    <row r="13" spans="1:8" x14ac:dyDescent="0.55000000000000004">
      <c r="A13" s="15"/>
      <c r="B13" s="24"/>
      <c r="C13" s="25"/>
      <c r="D13" s="14"/>
      <c r="F13" s="7"/>
      <c r="G13" s="35" t="s">
        <v>26</v>
      </c>
    </row>
    <row r="14" spans="1:8" x14ac:dyDescent="0.55000000000000004">
      <c r="A14" s="190">
        <v>0.1</v>
      </c>
      <c r="B14" s="21" t="s">
        <v>15</v>
      </c>
      <c r="C14" s="22">
        <f>ROUNDDOWN($A14*(1+C$6),4)</f>
        <v>0.105</v>
      </c>
      <c r="D14" s="23">
        <f>ROUNDDOWN($A14*(1+D$6),4)</f>
        <v>0.11</v>
      </c>
      <c r="G14" s="36">
        <v>43649</v>
      </c>
    </row>
    <row r="15" spans="1:8" x14ac:dyDescent="0.55000000000000004">
      <c r="A15" s="190"/>
      <c r="B15" s="21" t="s">
        <v>14</v>
      </c>
      <c r="C15" s="22">
        <f>$A14*(1-C$6)</f>
        <v>9.5000000000000001E-2</v>
      </c>
      <c r="D15" s="23">
        <f>$A14*(1-D$6)</f>
        <v>9.0000000000000011E-2</v>
      </c>
      <c r="G15" s="35" t="s">
        <v>27</v>
      </c>
    </row>
    <row r="16" spans="1:8" ht="15" customHeight="1" x14ac:dyDescent="0.55000000000000004">
      <c r="A16" s="15"/>
      <c r="B16" s="24"/>
      <c r="C16" s="25"/>
      <c r="D16" s="14"/>
      <c r="G16" s="37">
        <v>350</v>
      </c>
    </row>
    <row r="17" spans="1:4" x14ac:dyDescent="0.55000000000000004">
      <c r="A17" s="190">
        <v>0.4</v>
      </c>
      <c r="B17" s="21" t="s">
        <v>15</v>
      </c>
      <c r="C17" s="22">
        <f>ROUNDDOWN($A17*(1+C$6),4)</f>
        <v>0.42</v>
      </c>
      <c r="D17" s="23">
        <f>ROUNDDOWN($A17*(1+D$6),4)</f>
        <v>0.44</v>
      </c>
    </row>
    <row r="18" spans="1:4" x14ac:dyDescent="0.55000000000000004">
      <c r="A18" s="190"/>
      <c r="B18" s="21" t="s">
        <v>14</v>
      </c>
      <c r="C18" s="22">
        <f>$A17*(1-C$6)</f>
        <v>0.38</v>
      </c>
      <c r="D18" s="22">
        <f>$A17*(1-D$6)</f>
        <v>0.36000000000000004</v>
      </c>
    </row>
    <row r="22" spans="1:4" x14ac:dyDescent="0.55000000000000004">
      <c r="C22" s="43" t="s">
        <v>30</v>
      </c>
    </row>
    <row r="23" spans="1:4" x14ac:dyDescent="0.55000000000000004">
      <c r="C23" s="48" t="s">
        <v>31</v>
      </c>
    </row>
    <row r="24" spans="1:4" x14ac:dyDescent="0.55000000000000004">
      <c r="C24" s="49"/>
    </row>
    <row r="25" spans="1:4" ht="15" customHeight="1" x14ac:dyDescent="0.55000000000000004">
      <c r="C25" s="42"/>
    </row>
    <row r="26" spans="1:4" x14ac:dyDescent="0.55000000000000004">
      <c r="C26" s="43" t="s">
        <v>35</v>
      </c>
    </row>
    <row r="27" spans="1:4" x14ac:dyDescent="0.55000000000000004">
      <c r="C27" s="52" t="s">
        <v>36</v>
      </c>
    </row>
    <row r="28" spans="1:4" x14ac:dyDescent="0.55000000000000004">
      <c r="C28" s="50" t="s">
        <v>33</v>
      </c>
    </row>
    <row r="29" spans="1:4" x14ac:dyDescent="0.55000000000000004">
      <c r="C29" s="50" t="s">
        <v>34</v>
      </c>
    </row>
    <row r="30" spans="1:4" ht="15" customHeight="1" x14ac:dyDescent="0.55000000000000004">
      <c r="C30" s="51" t="s">
        <v>32</v>
      </c>
    </row>
    <row r="31" spans="1:4" ht="15" customHeight="1" x14ac:dyDescent="0.55000000000000004"/>
    <row r="32" spans="1:4" x14ac:dyDescent="0.55000000000000004">
      <c r="C32" s="76" t="s">
        <v>45</v>
      </c>
    </row>
    <row r="33" spans="2:3" x14ac:dyDescent="0.55000000000000004">
      <c r="B33" s="191" t="s">
        <v>69</v>
      </c>
      <c r="C33" s="62" t="s">
        <v>46</v>
      </c>
    </row>
    <row r="34" spans="2:3" x14ac:dyDescent="0.55000000000000004">
      <c r="B34" s="191"/>
      <c r="C34" s="62" t="s">
        <v>47</v>
      </c>
    </row>
    <row r="35" spans="2:3" x14ac:dyDescent="0.55000000000000004">
      <c r="B35" s="191"/>
      <c r="C35" s="62" t="s">
        <v>48</v>
      </c>
    </row>
    <row r="36" spans="2:3" x14ac:dyDescent="0.55000000000000004">
      <c r="B36" s="191"/>
      <c r="C36" s="62" t="s">
        <v>49</v>
      </c>
    </row>
    <row r="37" spans="2:3" x14ac:dyDescent="0.55000000000000004">
      <c r="B37" s="191"/>
      <c r="C37" s="62" t="s">
        <v>50</v>
      </c>
    </row>
    <row r="38" spans="2:3" x14ac:dyDescent="0.55000000000000004">
      <c r="B38" s="191"/>
      <c r="C38" s="62" t="s">
        <v>51</v>
      </c>
    </row>
    <row r="39" spans="2:3" x14ac:dyDescent="0.55000000000000004">
      <c r="B39" s="191"/>
      <c r="C39" s="62" t="s">
        <v>52</v>
      </c>
    </row>
    <row r="40" spans="2:3" ht="15" customHeight="1" x14ac:dyDescent="0.55000000000000004">
      <c r="B40" s="191"/>
      <c r="C40" s="62" t="s">
        <v>53</v>
      </c>
    </row>
    <row r="41" spans="2:3" x14ac:dyDescent="0.55000000000000004">
      <c r="B41" s="191"/>
      <c r="C41" s="62" t="s">
        <v>54</v>
      </c>
    </row>
    <row r="42" spans="2:3" x14ac:dyDescent="0.55000000000000004">
      <c r="B42" s="191"/>
      <c r="C42" s="61" t="s">
        <v>55</v>
      </c>
    </row>
    <row r="43" spans="2:3" s="38" customFormat="1" x14ac:dyDescent="0.55000000000000004">
      <c r="B43" s="191"/>
      <c r="C43" s="62" t="s">
        <v>56</v>
      </c>
    </row>
    <row r="44" spans="2:3" s="38" customFormat="1" x14ac:dyDescent="0.55000000000000004">
      <c r="B44" s="191"/>
      <c r="C44" s="62" t="s">
        <v>57</v>
      </c>
    </row>
    <row r="45" spans="2:3" x14ac:dyDescent="0.55000000000000004">
      <c r="B45" s="191"/>
      <c r="C45" s="62" t="s">
        <v>58</v>
      </c>
    </row>
    <row r="46" spans="2:3" ht="15" customHeight="1" x14ac:dyDescent="0.55000000000000004">
      <c r="B46" s="191"/>
      <c r="C46" s="62" t="s">
        <v>59</v>
      </c>
    </row>
    <row r="47" spans="2:3" x14ac:dyDescent="0.55000000000000004">
      <c r="B47" s="191"/>
      <c r="C47" s="62" t="s">
        <v>60</v>
      </c>
    </row>
    <row r="48" spans="2:3" x14ac:dyDescent="0.55000000000000004">
      <c r="B48" s="191"/>
      <c r="C48" s="62" t="s">
        <v>61</v>
      </c>
    </row>
    <row r="49" spans="2:3" x14ac:dyDescent="0.55000000000000004">
      <c r="B49" s="191"/>
      <c r="C49" s="62" t="s">
        <v>62</v>
      </c>
    </row>
    <row r="50" spans="2:3" x14ac:dyDescent="0.55000000000000004">
      <c r="B50" s="191"/>
      <c r="C50" s="62" t="s">
        <v>63</v>
      </c>
    </row>
    <row r="51" spans="2:3" x14ac:dyDescent="0.55000000000000004">
      <c r="B51" s="191"/>
      <c r="C51" s="62" t="s">
        <v>64</v>
      </c>
    </row>
    <row r="52" spans="2:3" x14ac:dyDescent="0.55000000000000004">
      <c r="B52" s="191"/>
      <c r="C52" s="62" t="s">
        <v>65</v>
      </c>
    </row>
    <row r="53" spans="2:3" x14ac:dyDescent="0.55000000000000004">
      <c r="B53" s="191"/>
      <c r="C53" s="62" t="s">
        <v>66</v>
      </c>
    </row>
    <row r="54" spans="2:3" ht="15" customHeight="1" x14ac:dyDescent="0.55000000000000004">
      <c r="B54" s="191"/>
      <c r="C54" s="62" t="s">
        <v>67</v>
      </c>
    </row>
    <row r="55" spans="2:3" x14ac:dyDescent="0.55000000000000004">
      <c r="B55" s="191"/>
      <c r="C55" s="62" t="s">
        <v>68</v>
      </c>
    </row>
    <row r="56" spans="2:3" x14ac:dyDescent="0.55000000000000004">
      <c r="B56" s="191"/>
      <c r="C56" s="61"/>
    </row>
    <row r="57" spans="2:3" x14ac:dyDescent="0.55000000000000004">
      <c r="B57" s="191"/>
      <c r="C57" s="7"/>
    </row>
    <row r="58" spans="2:3" x14ac:dyDescent="0.55000000000000004">
      <c r="B58" s="191"/>
      <c r="C58" s="7"/>
    </row>
    <row r="59" spans="2:3" x14ac:dyDescent="0.55000000000000004">
      <c r="B59" s="191"/>
      <c r="C59" s="7"/>
    </row>
    <row r="60" spans="2:3" x14ac:dyDescent="0.55000000000000004">
      <c r="B60" s="191"/>
      <c r="C60" s="7"/>
    </row>
    <row r="61" spans="2:3" x14ac:dyDescent="0.55000000000000004">
      <c r="B61" s="191"/>
      <c r="C61" s="7"/>
    </row>
    <row r="62" spans="2:3" x14ac:dyDescent="0.55000000000000004">
      <c r="B62" s="191"/>
      <c r="C62" s="11"/>
    </row>
    <row r="63" spans="2:3" ht="15" customHeight="1" x14ac:dyDescent="0.55000000000000004"/>
    <row r="65" spans="3:9" x14ac:dyDescent="0.55000000000000004">
      <c r="C65" s="11" t="s">
        <v>70</v>
      </c>
    </row>
    <row r="66" spans="3:9" x14ac:dyDescent="0.55000000000000004">
      <c r="C66" t="s">
        <v>71</v>
      </c>
    </row>
    <row r="67" spans="3:9" x14ac:dyDescent="0.55000000000000004">
      <c r="C67" t="s">
        <v>72</v>
      </c>
    </row>
    <row r="68" spans="3:9" x14ac:dyDescent="0.55000000000000004">
      <c r="C68" t="s">
        <v>73</v>
      </c>
    </row>
    <row r="70" spans="3:9" ht="15" customHeight="1" x14ac:dyDescent="0.55000000000000004">
      <c r="C70" s="11" t="s">
        <v>87</v>
      </c>
    </row>
    <row r="71" spans="3:9" x14ac:dyDescent="0.55000000000000004">
      <c r="C71" t="s">
        <v>122</v>
      </c>
      <c r="D71" t="s">
        <v>88</v>
      </c>
      <c r="F71" t="s">
        <v>88</v>
      </c>
    </row>
    <row r="72" spans="3:9" x14ac:dyDescent="0.55000000000000004">
      <c r="C72" t="s">
        <v>123</v>
      </c>
      <c r="D72" t="s">
        <v>88</v>
      </c>
      <c r="F72" t="s">
        <v>88</v>
      </c>
    </row>
    <row r="73" spans="3:9" x14ac:dyDescent="0.55000000000000004">
      <c r="C73" t="s">
        <v>124</v>
      </c>
      <c r="D73" t="s">
        <v>88</v>
      </c>
      <c r="F73" t="s">
        <v>88</v>
      </c>
    </row>
    <row r="75" spans="3:9" x14ac:dyDescent="0.55000000000000004">
      <c r="D75" s="11" t="s">
        <v>104</v>
      </c>
    </row>
    <row r="76" spans="3:9" x14ac:dyDescent="0.55000000000000004">
      <c r="D76" s="38" t="s">
        <v>123</v>
      </c>
      <c r="E76" t="s">
        <v>88</v>
      </c>
      <c r="I76" t="s">
        <v>88</v>
      </c>
    </row>
    <row r="77" spans="3:9" ht="15" customHeight="1" x14ac:dyDescent="0.55000000000000004">
      <c r="D77" s="38" t="s">
        <v>124</v>
      </c>
      <c r="E77" t="s">
        <v>88</v>
      </c>
      <c r="I77" t="s">
        <v>88</v>
      </c>
    </row>
    <row r="78" spans="3:9" x14ac:dyDescent="0.55000000000000004">
      <c r="D78" s="38" t="s">
        <v>122</v>
      </c>
      <c r="E78" t="s">
        <v>88</v>
      </c>
      <c r="I78" t="s">
        <v>88</v>
      </c>
    </row>
    <row r="79" spans="3:9" x14ac:dyDescent="0.55000000000000004">
      <c r="I79" t="s">
        <v>88</v>
      </c>
    </row>
    <row r="81" spans="1:9" x14ac:dyDescent="0.55000000000000004">
      <c r="C81" s="77" t="s">
        <v>89</v>
      </c>
    </row>
    <row r="82" spans="1:9" x14ac:dyDescent="0.55000000000000004">
      <c r="C82" s="96" t="s">
        <v>107</v>
      </c>
      <c r="I82" t="s">
        <v>88</v>
      </c>
    </row>
    <row r="83" spans="1:9" x14ac:dyDescent="0.55000000000000004">
      <c r="C83" s="97" t="s">
        <v>108</v>
      </c>
    </row>
    <row r="84" spans="1:9" x14ac:dyDescent="0.55000000000000004">
      <c r="C84" s="97" t="s">
        <v>109</v>
      </c>
    </row>
    <row r="85" spans="1:9" x14ac:dyDescent="0.55000000000000004">
      <c r="C85" s="97" t="s">
        <v>110</v>
      </c>
    </row>
    <row r="86" spans="1:9" ht="15" customHeight="1" x14ac:dyDescent="0.55000000000000004">
      <c r="C86" s="125" t="s">
        <v>119</v>
      </c>
    </row>
    <row r="88" spans="1:9" x14ac:dyDescent="0.55000000000000004">
      <c r="D88" s="11" t="s">
        <v>105</v>
      </c>
    </row>
    <row r="89" spans="1:9" x14ac:dyDescent="0.55000000000000004">
      <c r="D89" s="97" t="s">
        <v>108</v>
      </c>
      <c r="G89" t="s">
        <v>106</v>
      </c>
    </row>
    <row r="90" spans="1:9" x14ac:dyDescent="0.55000000000000004">
      <c r="D90" s="97" t="s">
        <v>109</v>
      </c>
      <c r="G90" t="s">
        <v>88</v>
      </c>
    </row>
    <row r="91" spans="1:9" x14ac:dyDescent="0.55000000000000004">
      <c r="D91" s="125" t="s">
        <v>119</v>
      </c>
      <c r="G91" t="s">
        <v>88</v>
      </c>
    </row>
    <row r="92" spans="1:9" x14ac:dyDescent="0.55000000000000004">
      <c r="D92" s="96" t="s">
        <v>107</v>
      </c>
      <c r="G92" t="s">
        <v>88</v>
      </c>
    </row>
    <row r="93" spans="1:9" x14ac:dyDescent="0.55000000000000004">
      <c r="D93" s="97" t="s">
        <v>110</v>
      </c>
      <c r="G93" t="s">
        <v>88</v>
      </c>
    </row>
    <row r="96" spans="1:9" x14ac:dyDescent="0.55000000000000004">
      <c r="A96" s="38" t="str">
        <f>'1'!B59</f>
        <v>Form template approved by Toxicology Technical Leader Wayne Lewallen on 11/14/2019.</v>
      </c>
    </row>
  </sheetData>
  <sheetProtection algorithmName="SHA-512" hashValue="UerH6ZAtdizFrO+c695ELBflSI6T2N7gvltWOyNKYC90fg3wS5mYYqES2dW+cRtoFeh/25LTSu3vezlSWd7JFQ==" saltValue="HA0wz10fweo6tiVbjfDTvA==" spinCount="100000" sheet="1" objects="1" scenarios="1"/>
  <sortState xmlns:xlrd2="http://schemas.microsoft.com/office/spreadsheetml/2017/richdata2" ref="D86:D90">
    <sortCondition ref="D86"/>
  </sortState>
  <mergeCells count="7">
    <mergeCell ref="G8:H8"/>
    <mergeCell ref="A17:A18"/>
    <mergeCell ref="B33:B62"/>
    <mergeCell ref="A4:D4"/>
    <mergeCell ref="A8:A9"/>
    <mergeCell ref="A11:A12"/>
    <mergeCell ref="A14:A15"/>
  </mergeCells>
  <pageMargins left="0.7" right="0.7" top="0.75" bottom="0.75" header="0.3" footer="0.3"/>
  <pageSetup orientation="portrait" horizontalDpi="30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1:Q100"/>
  <sheetViews>
    <sheetView showGridLines="0" zoomScaleNormal="100" workbookViewId="0">
      <selection activeCell="C11" sqref="C11"/>
    </sheetView>
  </sheetViews>
  <sheetFormatPr defaultColWidth="9.15625" defaultRowHeight="14.4" x14ac:dyDescent="0.55000000000000004"/>
  <cols>
    <col min="1" max="1" width="1.83984375" style="38" customWidth="1"/>
    <col min="2" max="2" width="20.83984375" style="38" customWidth="1"/>
    <col min="3" max="3" width="12" style="38" bestFit="1" customWidth="1"/>
    <col min="4" max="4" width="11" style="38" customWidth="1"/>
    <col min="5" max="5" width="9.578125" style="38" customWidth="1"/>
    <col min="6" max="6" width="7.15625" style="38" customWidth="1"/>
    <col min="7" max="7" width="7.68359375" style="38" customWidth="1"/>
    <col min="8" max="8" width="25.68359375" style="38" customWidth="1"/>
    <col min="9" max="9" width="38.578125" style="38" customWidth="1"/>
    <col min="10" max="10" width="15.83984375" style="38" hidden="1" customWidth="1"/>
    <col min="11" max="11" width="22.41796875" style="38" hidden="1" customWidth="1"/>
    <col min="12" max="12" width="5" style="38" customWidth="1"/>
    <col min="13" max="13" width="7.41796875" style="38" customWidth="1"/>
    <col min="14" max="14" width="2.26171875" style="38" customWidth="1"/>
    <col min="15" max="15" width="2" style="38" customWidth="1"/>
    <col min="16" max="16" width="88.15625" style="38" customWidth="1"/>
    <col min="17" max="16384" width="9.15625" style="38"/>
  </cols>
  <sheetData>
    <row r="1" spans="2:17" ht="15" customHeight="1" x14ac:dyDescent="0.55000000000000004">
      <c r="B1" s="132" t="str">
        <f>'1'!B1</f>
        <v>Body Fluid Alcohol Concentration and Volatiles Reporting Form</v>
      </c>
      <c r="C1" s="133"/>
      <c r="D1" s="133"/>
      <c r="E1" s="133"/>
      <c r="F1" s="133"/>
      <c r="G1" s="79"/>
      <c r="H1" s="79"/>
      <c r="I1" s="93" t="str">
        <f>'1'!I1</f>
        <v>Version 2</v>
      </c>
      <c r="J1" s="44" t="s">
        <v>40</v>
      </c>
      <c r="K1" s="44" t="s">
        <v>40</v>
      </c>
      <c r="L1" s="44"/>
    </row>
    <row r="2" spans="2:17" ht="15" customHeight="1" x14ac:dyDescent="0.55000000000000004">
      <c r="B2" s="80" t="str">
        <f>'1'!B2</f>
        <v>NCSCL - Toxicology Section</v>
      </c>
      <c r="C2" s="11"/>
      <c r="D2" s="11"/>
      <c r="E2" s="11"/>
      <c r="F2" s="11"/>
      <c r="G2" s="11"/>
      <c r="H2" s="11"/>
      <c r="I2" s="94" t="str">
        <f>'1'!I2</f>
        <v>Effective Date: 11/14/2019</v>
      </c>
      <c r="J2" s="44"/>
      <c r="K2" s="44"/>
      <c r="L2" s="44"/>
      <c r="N2" s="100"/>
    </row>
    <row r="3" spans="2:17" ht="15" customHeight="1" x14ac:dyDescent="0.55000000000000004">
      <c r="D3" s="41"/>
      <c r="O3" s="95" t="s">
        <v>88</v>
      </c>
    </row>
    <row r="4" spans="2:17" ht="15" customHeight="1" x14ac:dyDescent="0.55000000000000004">
      <c r="B4" s="124" t="s">
        <v>37</v>
      </c>
      <c r="C4" s="124" t="s">
        <v>38</v>
      </c>
      <c r="E4" s="138" t="s">
        <v>94</v>
      </c>
      <c r="F4" s="138"/>
      <c r="H4" s="118" t="s">
        <v>44</v>
      </c>
      <c r="J4" s="92"/>
      <c r="O4" s="95"/>
      <c r="P4" s="110" t="s">
        <v>113</v>
      </c>
    </row>
    <row r="5" spans="2:17" ht="15" customHeight="1" x14ac:dyDescent="0.55000000000000004">
      <c r="B5" s="120" t="str">
        <f>IF('Sample list'!B11="","",'Sample list'!B11)</f>
        <v/>
      </c>
      <c r="C5" s="120" t="str">
        <f>IF('Sample list'!C11="","",'Sample list'!C11)</f>
        <v/>
      </c>
      <c r="E5" s="136" t="str">
        <f>IF('1'!E5="","",'1'!E5)</f>
        <v/>
      </c>
      <c r="F5" s="137"/>
      <c r="H5" s="83" t="str">
        <f>IF('1'!H5="","",'1'!H5)</f>
        <v/>
      </c>
      <c r="O5" s="38" t="s">
        <v>88</v>
      </c>
      <c r="P5" s="37" t="str">
        <f>B41</f>
        <v/>
      </c>
    </row>
    <row r="6" spans="2:17" ht="15" customHeight="1" x14ac:dyDescent="0.55000000000000004"/>
    <row r="7" spans="2:17" ht="15" customHeight="1" thickBot="1" x14ac:dyDescent="0.6">
      <c r="N7" s="135" t="s">
        <v>96</v>
      </c>
      <c r="O7" s="135"/>
      <c r="P7" s="135"/>
    </row>
    <row r="8" spans="2:17" ht="15" customHeight="1" x14ac:dyDescent="0.55000000000000004">
      <c r="B8" s="71" t="s">
        <v>92</v>
      </c>
      <c r="C8" s="81" t="s">
        <v>71</v>
      </c>
      <c r="F8" s="141" t="s">
        <v>86</v>
      </c>
      <c r="G8" s="139" t="str">
        <f>CONCATENATE("The measured ",C9," values are:")</f>
        <v>The measured ethanol values are:</v>
      </c>
      <c r="H8" s="140"/>
      <c r="I8" s="140"/>
      <c r="M8" s="64"/>
      <c r="N8" s="134" t="s">
        <v>97</v>
      </c>
      <c r="O8" s="134"/>
      <c r="P8" s="134"/>
      <c r="Q8" s="40"/>
    </row>
    <row r="9" spans="2:17" ht="15" customHeight="1" x14ac:dyDescent="0.55000000000000004">
      <c r="B9" s="72" t="s">
        <v>93</v>
      </c>
      <c r="C9" s="82" t="s">
        <v>5</v>
      </c>
      <c r="F9" s="141"/>
      <c r="G9" s="142" t="str">
        <f>IF(C11="","",IF(C11=0,"0.0000  g/dl",CONCATENATE(TEXT(C11,"0.0000"),"  g/dl",IF(AND(SUM(J$11:J$14)=0,D67&gt;$D$76),CONCATENATE("  (&gt;",$D$76*100,"% deviation from the average)"),""),IF(C11*10000-INT(C11*10000)&gt;0.0001,"    (THIS VALUE CONTAINS MORE DECIMAL PLACES THAN DISPLAYED)",""))))</f>
        <v/>
      </c>
      <c r="H9" s="143"/>
      <c r="I9" s="143"/>
      <c r="M9" s="64"/>
      <c r="N9" s="105"/>
      <c r="O9" s="89"/>
      <c r="P9" s="106"/>
      <c r="Q9" s="40"/>
    </row>
    <row r="10" spans="2:17" ht="15" customHeight="1" x14ac:dyDescent="0.55000000000000004">
      <c r="B10" s="72"/>
      <c r="C10" s="73"/>
      <c r="D10" s="69"/>
      <c r="F10" s="141"/>
      <c r="G10" s="142" t="str">
        <f>IF(C12="","",IF(C12=0,"0.0000  g/dl",CONCATENATE(TEXT(C12,"0.0000"),"  g/dl",IF(AND(SUM(J$11:J$14)=0,D68&gt;$D$76),CONCATENATE("  (&gt;",$D$76*100,"% deviation from the average)"),""),IF(C12*10000-INT(C12*10000)&gt;0.0001,"    (THIS VALUE CONTAINS MORE DECIMAL PLACES THAN DISPLAYED)",""))))</f>
        <v/>
      </c>
      <c r="H10" s="143"/>
      <c r="I10" s="143"/>
      <c r="J10" s="38" t="s">
        <v>39</v>
      </c>
      <c r="K10" s="43" t="s">
        <v>75</v>
      </c>
      <c r="L10" s="43"/>
      <c r="M10" s="64"/>
      <c r="N10" s="7"/>
      <c r="O10" s="89" t="str">
        <f>"Item "&amp;C5&amp;":"</f>
        <v>Item :</v>
      </c>
      <c r="P10" s="89"/>
      <c r="Q10" s="40"/>
    </row>
    <row r="11" spans="2:17" ht="15" customHeight="1" x14ac:dyDescent="0.55000000000000004">
      <c r="B11" s="74" t="s">
        <v>74</v>
      </c>
      <c r="C11" s="84"/>
      <c r="D11" s="2" t="str">
        <f>IF(LEN(C11)&gt;6,"re-enter",IF(C11&gt;0.5,"HI cal",""))</f>
        <v/>
      </c>
      <c r="F11" s="141"/>
      <c r="G11" s="142" t="str">
        <f>IF(C13="","",IF(C13=0,"0.0000  g/dl",CONCATENATE(TEXT(C13,"0.0000"),"  g/dl",IF(AND(SUM(J$11:J$14)=0,D69&gt;$D$76),CONCATENATE("  (&gt;",$D$76*100,"% deviation from the average)"),""),IF(C13*10000-INT(C13*10000)&gt;0.0001,"    (THIS VALUE CONTAINS MORE DECIMAL PLACES THAN DISPLAYED)",""))))</f>
        <v/>
      </c>
      <c r="H11" s="143"/>
      <c r="I11" s="143"/>
      <c r="J11" s="54">
        <f>IF(C11="",0,IF(C11&lt;0.01,1,0))</f>
        <v>0</v>
      </c>
      <c r="K11" s="43">
        <f>IF(C11&lt;&gt;"",1,0)</f>
        <v>0</v>
      </c>
      <c r="L11" s="43"/>
      <c r="M11" s="64"/>
      <c r="N11" s="88"/>
      <c r="O11" s="91"/>
      <c r="P11" s="151" t="str">
        <f>CONCATENATE(IF(B90="","",B90&amp;CHAR(10)&amp;CHAR(10)),IF(B23="","","- "&amp;B23))</f>
        <v/>
      </c>
      <c r="Q11" s="40"/>
    </row>
    <row r="12" spans="2:17" ht="15" customHeight="1" x14ac:dyDescent="0.55000000000000004">
      <c r="B12" s="72"/>
      <c r="C12" s="84"/>
      <c r="D12" s="2" t="str">
        <f>IF(LEN(C12)&gt;6,"re-enter",IF(C12&gt;0.5,"HI cal",""))</f>
        <v/>
      </c>
      <c r="F12" s="141"/>
      <c r="G12" s="142" t="str">
        <f>IF(C14="","",IF(C14=0,"0.0000  g/dl",CONCATENATE(TEXT(C14,"0.0000"),"  g/dl",IF(AND(SUM(J$11:J$14)=0,D70&gt;$D$76),CONCATENATE("  (&gt;",$D$76*100,"% deviation from the average)"),""),IF(C14*10000-INT(C14*10000)&gt;0.0001,"    (THIS VALUE CONTAINS MORE DECIMAL PLACES THAN DISPLAYED)",""))))</f>
        <v/>
      </c>
      <c r="H12" s="143"/>
      <c r="I12" s="143"/>
      <c r="J12" s="54">
        <f>IF(C12="",0,IF(C12&lt;0.01,1,0))</f>
        <v>0</v>
      </c>
      <c r="K12" s="43">
        <f>IF(C12&lt;&gt;"",1,0)</f>
        <v>0</v>
      </c>
      <c r="L12" s="43"/>
      <c r="M12" s="64"/>
      <c r="N12" s="88"/>
      <c r="O12" s="88"/>
      <c r="P12" s="151"/>
      <c r="Q12" s="40"/>
    </row>
    <row r="13" spans="2:17" ht="15" customHeight="1" x14ac:dyDescent="0.55000000000000004">
      <c r="B13" s="72"/>
      <c r="C13" s="84"/>
      <c r="D13" s="2" t="str">
        <f>IF(LEN(C13)&gt;6,"re-enter",IF(C13&gt;0.5,"HI cal",""))</f>
        <v/>
      </c>
      <c r="F13" s="141"/>
      <c r="G13" s="139" t="str">
        <f>IF(MIN(C11:C14)&lt;0.01,"",CONCATENATE("The average of the four values is  ",TEXT(D72,"0.000000")," g/dl."))</f>
        <v/>
      </c>
      <c r="H13" s="140"/>
      <c r="I13" s="140"/>
      <c r="J13" s="54">
        <f>IF(C13="",0,IF(C13&lt;0.01,1,0))</f>
        <v>0</v>
      </c>
      <c r="K13" s="43">
        <f>IF(C13&lt;&gt;"",1,0)</f>
        <v>0</v>
      </c>
      <c r="L13" s="43"/>
      <c r="M13" s="64"/>
      <c r="N13" s="88"/>
      <c r="O13" s="88"/>
      <c r="P13" s="151"/>
      <c r="Q13" s="40"/>
    </row>
    <row r="14" spans="2:17" ht="15" customHeight="1" thickBot="1" x14ac:dyDescent="0.6">
      <c r="B14" s="75"/>
      <c r="C14" s="85"/>
      <c r="D14" s="2" t="str">
        <f>IF(LEN(C14)&gt;6,"re-enter",IF(C14&gt;0.5,"HI cal",""))</f>
        <v/>
      </c>
      <c r="F14" s="141"/>
      <c r="G14" s="144" t="str">
        <f>IF(MIN(C11:C14)&lt;0.01,"",CONCATENATE("The ",D76*100,"% uncertainty is +/- ", TEXT(D77,"0.0000000"), " g/dl, at a 99.73 % level of confidence (k=3)."))</f>
        <v/>
      </c>
      <c r="H14" s="145"/>
      <c r="I14" s="145"/>
      <c r="J14" s="54">
        <f>IF(C14="",0,IF(C14&lt;0.01,1,0))</f>
        <v>0</v>
      </c>
      <c r="K14" s="43">
        <f>IF(C14&lt;&gt;"",1,0)</f>
        <v>0</v>
      </c>
      <c r="L14" s="43"/>
      <c r="M14" s="64"/>
      <c r="N14" s="88"/>
      <c r="O14" s="88"/>
      <c r="P14" s="151"/>
      <c r="Q14" s="40"/>
    </row>
    <row r="15" spans="2:17" x14ac:dyDescent="0.55000000000000004">
      <c r="B15" s="117"/>
      <c r="F15" s="141"/>
      <c r="G15" s="146" t="str">
        <f>IF(OR(MIN(C11:C14)&lt;0.01,SUM(K11:K14)&lt;&gt;4),"",IF(AND(MAX(D67:D70)&gt;D76,M30=""),"",IF(AND(MAX(D67:D70)&gt;D76,M30&lt;&gt;""),"The lowest value was used for reporting.",CONCATENATE("The ",IF(C8="serum","serum converted, ",""),"truncated average for reporting is ",IF(C8="serum",TEXT(F74,"0.00"),TEXT(D74,"0.00")),"  g/dl."))))</f>
        <v/>
      </c>
      <c r="H15" s="147"/>
      <c r="I15" s="147"/>
      <c r="J15" s="54"/>
      <c r="M15" s="64"/>
      <c r="N15" s="88"/>
      <c r="O15" s="91"/>
      <c r="P15" s="151"/>
      <c r="Q15" s="40"/>
    </row>
    <row r="16" spans="2:17" x14ac:dyDescent="0.55000000000000004">
      <c r="B16" s="117"/>
      <c r="C16" s="70" t="str">
        <f>IF(AND(C9&lt;&gt;"acetone",C17="x",SUM(K11:K14)&gt;0,SUM(J11:J14)=0),"'No alcohol' selected below conflicts with entered results!","")</f>
        <v/>
      </c>
      <c r="F16" s="141"/>
      <c r="G16" s="144" t="str">
        <f>IF(C8="serum",CONCATENATE("The serum to whole blood conversion calculation is:  ",TEXT(D72,"0.000000")," g/dl / 1.18 = ",TEXT(F72,"0.000000")," g/dl."),"")</f>
        <v/>
      </c>
      <c r="H16" s="145"/>
      <c r="I16" s="145"/>
      <c r="J16" s="54"/>
      <c r="M16" s="64"/>
      <c r="N16" s="88"/>
      <c r="O16" s="7"/>
      <c r="P16" s="151"/>
      <c r="Q16" s="40"/>
    </row>
    <row r="17" spans="2:17" x14ac:dyDescent="0.55000000000000004">
      <c r="B17" s="68" t="s">
        <v>42</v>
      </c>
      <c r="C17" s="86"/>
      <c r="D17" s="60" t="s">
        <v>43</v>
      </c>
      <c r="F17" s="98"/>
      <c r="M17" s="64"/>
      <c r="N17" s="7"/>
      <c r="O17" s="7"/>
      <c r="P17" s="151"/>
      <c r="Q17" s="40"/>
    </row>
    <row r="18" spans="2:17" x14ac:dyDescent="0.55000000000000004">
      <c r="M18" s="64"/>
      <c r="N18" s="7"/>
      <c r="O18" s="123"/>
      <c r="P18" s="151"/>
      <c r="Q18" s="40"/>
    </row>
    <row r="19" spans="2:17" x14ac:dyDescent="0.55000000000000004">
      <c r="B19" s="59" t="s">
        <v>85</v>
      </c>
      <c r="C19" s="38" t="str">
        <f>IFERROR(IF(B20="","",IF(VLOOKUP(B20,othervolid,1)=B20,"","+")),"+")</f>
        <v/>
      </c>
      <c r="E19" s="148" t="s">
        <v>82</v>
      </c>
      <c r="F19" s="148"/>
      <c r="G19" s="148"/>
      <c r="H19" s="148"/>
      <c r="I19" s="38" t="str">
        <f>IFERROR(IF(E20="","",IF(VLOOKUP(E20,othervolid,1)=E20,"","+")),"+")</f>
        <v/>
      </c>
      <c r="M19" s="64"/>
      <c r="N19" s="7"/>
      <c r="O19" s="7"/>
      <c r="P19" s="151"/>
      <c r="Q19" s="40"/>
    </row>
    <row r="20" spans="2:17" ht="15" customHeight="1" x14ac:dyDescent="0.55000000000000004">
      <c r="B20" s="158"/>
      <c r="C20" s="158"/>
      <c r="E20" s="171"/>
      <c r="F20" s="172"/>
      <c r="G20" s="172"/>
      <c r="H20" s="173"/>
      <c r="M20" s="64"/>
      <c r="N20" s="88"/>
      <c r="O20" s="7"/>
      <c r="P20" s="151"/>
      <c r="Q20" s="40"/>
    </row>
    <row r="21" spans="2:17" x14ac:dyDescent="0.55000000000000004">
      <c r="D21" s="99" t="str">
        <f>IF(AND(B20=E20,B20&lt;&gt;""),"The two entries above conflict with eachother!","")</f>
        <v/>
      </c>
      <c r="M21" s="64"/>
      <c r="N21" s="88"/>
      <c r="O21" s="7"/>
      <c r="P21" s="151"/>
      <c r="Q21" s="40"/>
    </row>
    <row r="22" spans="2:17" ht="15" customHeight="1" x14ac:dyDescent="0.55000000000000004">
      <c r="B22" s="38" t="s">
        <v>101</v>
      </c>
      <c r="E22" s="38" t="str">
        <f>IFERROR(IF(B23="","",IF(VLOOKUP(B23,statements_alpha,1)=B23,"","+")),"+")</f>
        <v/>
      </c>
      <c r="F22" s="39"/>
      <c r="G22" s="58"/>
      <c r="H22" s="58"/>
      <c r="I22" s="58"/>
      <c r="M22" s="64"/>
      <c r="N22" s="7"/>
      <c r="O22" s="7"/>
      <c r="P22" s="151"/>
      <c r="Q22" s="40"/>
    </row>
    <row r="23" spans="2:17" ht="15" customHeight="1" x14ac:dyDescent="0.55000000000000004">
      <c r="B23" s="152"/>
      <c r="C23" s="153"/>
      <c r="D23" s="153"/>
      <c r="E23" s="153"/>
      <c r="F23" s="153"/>
      <c r="G23" s="153"/>
      <c r="H23" s="153"/>
      <c r="I23" s="154"/>
      <c r="M23" s="64"/>
      <c r="N23" s="149" t="s">
        <v>98</v>
      </c>
      <c r="O23" s="134"/>
      <c r="P23" s="150"/>
      <c r="Q23" s="40"/>
    </row>
    <row r="24" spans="2:17" x14ac:dyDescent="0.55000000000000004">
      <c r="B24" s="155"/>
      <c r="C24" s="156"/>
      <c r="D24" s="156"/>
      <c r="E24" s="156"/>
      <c r="F24" s="156"/>
      <c r="G24" s="156"/>
      <c r="H24" s="156"/>
      <c r="I24" s="157"/>
      <c r="M24" s="64"/>
      <c r="N24" s="107"/>
      <c r="O24" s="108"/>
      <c r="P24" s="109"/>
      <c r="Q24" s="40"/>
    </row>
    <row r="25" spans="2:17" x14ac:dyDescent="0.55000000000000004">
      <c r="F25" s="7"/>
      <c r="G25" s="58"/>
      <c r="H25" s="58"/>
      <c r="I25" s="58"/>
      <c r="M25" s="64"/>
      <c r="N25" s="7"/>
      <c r="O25" s="177" t="str">
        <f>IF(B27="","",RIGHT(B27,LEN(B27)-48))</f>
        <v/>
      </c>
      <c r="P25" s="177"/>
      <c r="Q25" s="40"/>
    </row>
    <row r="26" spans="2:17" ht="15" customHeight="1" x14ac:dyDescent="0.55000000000000004">
      <c r="B26" s="111" t="s">
        <v>102</v>
      </c>
      <c r="C26" s="38" t="str">
        <f>IFERROR(IF(B27="","",IF(VLOOKUP(B27,dispositions_alpha,1)=B27,"","+")),"+")</f>
        <v/>
      </c>
      <c r="M26" s="64"/>
      <c r="N26" s="7"/>
      <c r="O26" s="177"/>
      <c r="P26" s="177"/>
      <c r="Q26" s="40"/>
    </row>
    <row r="27" spans="2:17" x14ac:dyDescent="0.55000000000000004">
      <c r="B27" s="168"/>
      <c r="C27" s="169"/>
      <c r="D27" s="169"/>
      <c r="E27" s="169"/>
      <c r="F27" s="169"/>
      <c r="G27" s="169"/>
      <c r="H27" s="169"/>
      <c r="I27" s="170"/>
      <c r="M27" s="64"/>
      <c r="N27" s="7"/>
      <c r="O27" s="7"/>
      <c r="P27" s="7"/>
      <c r="Q27" s="40"/>
    </row>
    <row r="28" spans="2:17" x14ac:dyDescent="0.55000000000000004">
      <c r="M28" s="64"/>
      <c r="N28" s="176" t="s">
        <v>99</v>
      </c>
      <c r="O28" s="176"/>
      <c r="P28" s="176"/>
      <c r="Q28" s="40"/>
    </row>
    <row r="29" spans="2:17" ht="15" customHeight="1" x14ac:dyDescent="0.55000000000000004">
      <c r="B29" s="42" t="s">
        <v>28</v>
      </c>
      <c r="C29" s="102"/>
      <c r="D29" s="102"/>
      <c r="E29" s="102"/>
      <c r="F29" s="102"/>
      <c r="G29" s="102"/>
      <c r="H29" s="102"/>
      <c r="I29" s="102"/>
      <c r="N29" s="79"/>
      <c r="O29" s="79"/>
      <c r="P29" s="79"/>
    </row>
    <row r="30" spans="2:17" x14ac:dyDescent="0.55000000000000004">
      <c r="B30" s="179"/>
      <c r="C30" s="180"/>
      <c r="D30" s="180"/>
      <c r="E30" s="180"/>
      <c r="F30" s="180"/>
      <c r="G30" s="180"/>
      <c r="H30" s="180"/>
      <c r="I30" s="181"/>
      <c r="M30" s="130"/>
      <c r="N30" s="178" t="str">
        <f>IF(AND(MAX(D67:D70)&gt;D76,SUM(K11:K14)=4),"&lt;- If this is a second set of values for the case, and both sets have an unacceptable deviation from the mean, enter the lowest value in the cell to the left (gm/dL).","")</f>
        <v/>
      </c>
      <c r="O30" s="178"/>
      <c r="P30" s="178"/>
    </row>
    <row r="31" spans="2:17" ht="15" customHeight="1" x14ac:dyDescent="0.55000000000000004">
      <c r="B31" s="182"/>
      <c r="C31" s="183"/>
      <c r="D31" s="183"/>
      <c r="E31" s="183"/>
      <c r="F31" s="183"/>
      <c r="G31" s="183"/>
      <c r="H31" s="183"/>
      <c r="I31" s="184"/>
      <c r="N31" s="178"/>
      <c r="O31" s="178"/>
      <c r="P31" s="178"/>
    </row>
    <row r="32" spans="2:17" x14ac:dyDescent="0.55000000000000004">
      <c r="B32" s="182"/>
      <c r="C32" s="183"/>
      <c r="D32" s="183"/>
      <c r="E32" s="183"/>
      <c r="F32" s="183"/>
      <c r="G32" s="183"/>
      <c r="H32" s="183"/>
      <c r="I32" s="184"/>
      <c r="M32" s="5"/>
    </row>
    <row r="33" spans="2:9" x14ac:dyDescent="0.55000000000000004">
      <c r="B33" s="182"/>
      <c r="C33" s="183"/>
      <c r="D33" s="183"/>
      <c r="E33" s="183"/>
      <c r="F33" s="183"/>
      <c r="G33" s="183"/>
      <c r="H33" s="183"/>
      <c r="I33" s="184"/>
    </row>
    <row r="34" spans="2:9" x14ac:dyDescent="0.55000000000000004">
      <c r="B34" s="182"/>
      <c r="C34" s="183"/>
      <c r="D34" s="183"/>
      <c r="E34" s="183"/>
      <c r="F34" s="183"/>
      <c r="G34" s="183"/>
      <c r="H34" s="183"/>
      <c r="I34" s="184"/>
    </row>
    <row r="35" spans="2:9" x14ac:dyDescent="0.55000000000000004">
      <c r="B35" s="182"/>
      <c r="C35" s="183"/>
      <c r="D35" s="183"/>
      <c r="E35" s="183"/>
      <c r="F35" s="183"/>
      <c r="G35" s="183"/>
      <c r="H35" s="183"/>
      <c r="I35" s="184"/>
    </row>
    <row r="36" spans="2:9" x14ac:dyDescent="0.55000000000000004">
      <c r="B36" s="182"/>
      <c r="C36" s="183"/>
      <c r="D36" s="183"/>
      <c r="E36" s="183"/>
      <c r="F36" s="183"/>
      <c r="G36" s="183"/>
      <c r="H36" s="183"/>
      <c r="I36" s="184"/>
    </row>
    <row r="37" spans="2:9" x14ac:dyDescent="0.55000000000000004">
      <c r="B37" s="182"/>
      <c r="C37" s="183"/>
      <c r="D37" s="183"/>
      <c r="E37" s="183"/>
      <c r="F37" s="183"/>
      <c r="G37" s="183"/>
      <c r="H37" s="183"/>
      <c r="I37" s="184"/>
    </row>
    <row r="38" spans="2:9" x14ac:dyDescent="0.55000000000000004">
      <c r="B38" s="185"/>
      <c r="C38" s="186"/>
      <c r="D38" s="186"/>
      <c r="E38" s="186"/>
      <c r="F38" s="186"/>
      <c r="G38" s="186"/>
      <c r="H38" s="186"/>
      <c r="I38" s="187"/>
    </row>
    <row r="40" spans="2:9" x14ac:dyDescent="0.55000000000000004">
      <c r="B40" s="7" t="s">
        <v>103</v>
      </c>
    </row>
    <row r="41" spans="2:9" ht="15" customHeight="1" x14ac:dyDescent="0.55000000000000004">
      <c r="B41" s="159" t="str">
        <f>CONCATENATE(IF(B90="","",B90&amp;CHAR(10)&amp;CHAR(10)),IF(B23="","","- "&amp;B23&amp;CHAR(10)&amp;CHAR(10)))</f>
        <v/>
      </c>
      <c r="C41" s="160"/>
      <c r="D41" s="160"/>
      <c r="E41" s="160"/>
      <c r="F41" s="160"/>
      <c r="G41" s="160"/>
      <c r="H41" s="160"/>
      <c r="I41" s="161"/>
    </row>
    <row r="42" spans="2:9" x14ac:dyDescent="0.55000000000000004">
      <c r="B42" s="162"/>
      <c r="C42" s="163"/>
      <c r="D42" s="163"/>
      <c r="E42" s="163"/>
      <c r="F42" s="163"/>
      <c r="G42" s="163"/>
      <c r="H42" s="163"/>
      <c r="I42" s="164"/>
    </row>
    <row r="43" spans="2:9" x14ac:dyDescent="0.55000000000000004">
      <c r="B43" s="162"/>
      <c r="C43" s="163"/>
      <c r="D43" s="163"/>
      <c r="E43" s="163"/>
      <c r="F43" s="163"/>
      <c r="G43" s="163"/>
      <c r="H43" s="163"/>
      <c r="I43" s="164"/>
    </row>
    <row r="44" spans="2:9" x14ac:dyDescent="0.55000000000000004">
      <c r="B44" s="162"/>
      <c r="C44" s="163"/>
      <c r="D44" s="163"/>
      <c r="E44" s="163"/>
      <c r="F44" s="163"/>
      <c r="G44" s="163"/>
      <c r="H44" s="163"/>
      <c r="I44" s="164"/>
    </row>
    <row r="45" spans="2:9" x14ac:dyDescent="0.55000000000000004">
      <c r="B45" s="162"/>
      <c r="C45" s="163"/>
      <c r="D45" s="163"/>
      <c r="E45" s="163"/>
      <c r="F45" s="163"/>
      <c r="G45" s="163"/>
      <c r="H45" s="163"/>
      <c r="I45" s="164"/>
    </row>
    <row r="46" spans="2:9" x14ac:dyDescent="0.55000000000000004">
      <c r="B46" s="162"/>
      <c r="C46" s="163"/>
      <c r="D46" s="163"/>
      <c r="E46" s="163"/>
      <c r="F46" s="163"/>
      <c r="G46" s="163"/>
      <c r="H46" s="163"/>
      <c r="I46" s="164"/>
    </row>
    <row r="47" spans="2:9" x14ac:dyDescent="0.55000000000000004">
      <c r="B47" s="162"/>
      <c r="C47" s="163"/>
      <c r="D47" s="163"/>
      <c r="E47" s="163"/>
      <c r="F47" s="163"/>
      <c r="G47" s="163"/>
      <c r="H47" s="163"/>
      <c r="I47" s="164"/>
    </row>
    <row r="48" spans="2:9" x14ac:dyDescent="0.55000000000000004">
      <c r="B48" s="162"/>
      <c r="C48" s="163"/>
      <c r="D48" s="163"/>
      <c r="E48" s="163"/>
      <c r="F48" s="163"/>
      <c r="G48" s="163"/>
      <c r="H48" s="163"/>
      <c r="I48" s="164"/>
    </row>
    <row r="49" spans="2:12" x14ac:dyDescent="0.55000000000000004">
      <c r="B49" s="162"/>
      <c r="C49" s="163"/>
      <c r="D49" s="163"/>
      <c r="E49" s="163"/>
      <c r="F49" s="163"/>
      <c r="G49" s="163"/>
      <c r="H49" s="163"/>
      <c r="I49" s="164"/>
    </row>
    <row r="50" spans="2:12" x14ac:dyDescent="0.55000000000000004">
      <c r="B50" s="162"/>
      <c r="C50" s="163"/>
      <c r="D50" s="163"/>
      <c r="E50" s="163"/>
      <c r="F50" s="163"/>
      <c r="G50" s="163"/>
      <c r="H50" s="163"/>
      <c r="I50" s="164"/>
    </row>
    <row r="51" spans="2:12" x14ac:dyDescent="0.55000000000000004">
      <c r="B51" s="162"/>
      <c r="C51" s="163"/>
      <c r="D51" s="163"/>
      <c r="E51" s="163"/>
      <c r="F51" s="163"/>
      <c r="G51" s="163"/>
      <c r="H51" s="163"/>
      <c r="I51" s="164"/>
    </row>
    <row r="52" spans="2:12" x14ac:dyDescent="0.55000000000000004">
      <c r="B52" s="162"/>
      <c r="C52" s="163"/>
      <c r="D52" s="163"/>
      <c r="E52" s="163"/>
      <c r="F52" s="163"/>
      <c r="G52" s="163"/>
      <c r="H52" s="163"/>
      <c r="I52" s="164"/>
    </row>
    <row r="53" spans="2:12" x14ac:dyDescent="0.55000000000000004">
      <c r="B53" s="162"/>
      <c r="C53" s="163"/>
      <c r="D53" s="163"/>
      <c r="E53" s="163"/>
      <c r="F53" s="163"/>
      <c r="G53" s="163"/>
      <c r="H53" s="163"/>
      <c r="I53" s="164"/>
    </row>
    <row r="54" spans="2:12" x14ac:dyDescent="0.55000000000000004">
      <c r="B54" s="162"/>
      <c r="C54" s="163"/>
      <c r="D54" s="163"/>
      <c r="E54" s="163"/>
      <c r="F54" s="163"/>
      <c r="G54" s="163"/>
      <c r="H54" s="163"/>
      <c r="I54" s="164"/>
    </row>
    <row r="55" spans="2:12" x14ac:dyDescent="0.55000000000000004">
      <c r="B55" s="165"/>
      <c r="C55" s="166"/>
      <c r="D55" s="166"/>
      <c r="E55" s="166"/>
      <c r="F55" s="166"/>
      <c r="G55" s="166"/>
      <c r="H55" s="166"/>
      <c r="I55" s="167"/>
    </row>
    <row r="56" spans="2:12" x14ac:dyDescent="0.55000000000000004">
      <c r="B56" s="103"/>
      <c r="C56" s="103"/>
      <c r="D56" s="103"/>
      <c r="E56" s="103"/>
      <c r="F56" s="103"/>
      <c r="G56" s="103"/>
      <c r="H56" s="103"/>
      <c r="I56" s="103"/>
    </row>
    <row r="57" spans="2:12" x14ac:dyDescent="0.55000000000000004">
      <c r="B57" s="104" t="s">
        <v>112</v>
      </c>
      <c r="C57" s="103"/>
      <c r="D57" s="103"/>
      <c r="E57" s="103"/>
      <c r="F57" s="103"/>
      <c r="G57" s="103"/>
      <c r="H57" s="103"/>
      <c r="I57" s="103"/>
    </row>
    <row r="59" spans="2:12" x14ac:dyDescent="0.55000000000000004">
      <c r="B59" s="42" t="str">
        <f>'1'!B59</f>
        <v>Form template approved by Toxicology Technical Leader Wayne Lewallen on 11/14/2019.</v>
      </c>
    </row>
    <row r="60" spans="2:12" x14ac:dyDescent="0.55000000000000004">
      <c r="B60" s="42"/>
    </row>
    <row r="61" spans="2:12" x14ac:dyDescent="0.55000000000000004">
      <c r="B61" s="42"/>
      <c r="L61" s="119"/>
    </row>
    <row r="62" spans="2:12" x14ac:dyDescent="0.55000000000000004">
      <c r="B62" s="42"/>
      <c r="I62" s="8"/>
      <c r="L62" s="119" t="s">
        <v>118</v>
      </c>
    </row>
    <row r="63" spans="2:12" x14ac:dyDescent="0.55000000000000004">
      <c r="I63" s="131"/>
    </row>
    <row r="64" spans="2:12" x14ac:dyDescent="0.55000000000000004">
      <c r="I64" s="7"/>
    </row>
    <row r="65" spans="1:7" hidden="1" x14ac:dyDescent="0.55000000000000004">
      <c r="B65" s="44" t="s">
        <v>29</v>
      </c>
    </row>
    <row r="66" spans="1:7" hidden="1" x14ac:dyDescent="0.55000000000000004">
      <c r="B66" s="21" t="s">
        <v>41</v>
      </c>
      <c r="C66" s="46" t="s">
        <v>3</v>
      </c>
      <c r="D66" s="45"/>
    </row>
    <row r="67" spans="1:7" hidden="1" x14ac:dyDescent="0.55000000000000004">
      <c r="B67" s="47">
        <f>C11</f>
        <v>0</v>
      </c>
      <c r="C67" s="9" t="e">
        <f>ABS(C11-D$72)</f>
        <v>#DIV/0!</v>
      </c>
      <c r="D67" s="16" t="str">
        <f>IFERROR(C67/$D$72,"")</f>
        <v/>
      </c>
    </row>
    <row r="68" spans="1:7" hidden="1" x14ac:dyDescent="0.55000000000000004">
      <c r="B68" s="47">
        <f>C12</f>
        <v>0</v>
      </c>
      <c r="C68" s="10" t="e">
        <f>ABS(C12-D$72)</f>
        <v>#DIV/0!</v>
      </c>
      <c r="D68" s="16" t="str">
        <f t="shared" ref="D68:D70" si="0">IFERROR(C68/$D$72,"")</f>
        <v/>
      </c>
    </row>
    <row r="69" spans="1:7" hidden="1" x14ac:dyDescent="0.55000000000000004">
      <c r="B69" s="47">
        <f>C13</f>
        <v>0</v>
      </c>
      <c r="C69" s="10" t="e">
        <f>ABS(C13-D$72)</f>
        <v>#DIV/0!</v>
      </c>
      <c r="D69" s="16" t="str">
        <f t="shared" si="0"/>
        <v/>
      </c>
    </row>
    <row r="70" spans="1:7" hidden="1" x14ac:dyDescent="0.55000000000000004">
      <c r="B70" s="47">
        <f>C14</f>
        <v>0</v>
      </c>
      <c r="C70" s="10" t="e">
        <f>ABS(C14-D$72)</f>
        <v>#DIV/0!</v>
      </c>
      <c r="D70" s="16" t="str">
        <f t="shared" si="0"/>
        <v/>
      </c>
    </row>
    <row r="71" spans="1:7" hidden="1" x14ac:dyDescent="0.55000000000000004">
      <c r="F71" s="38" t="s">
        <v>77</v>
      </c>
    </row>
    <row r="72" spans="1:7" hidden="1" x14ac:dyDescent="0.55000000000000004">
      <c r="C72" s="38" t="s">
        <v>0</v>
      </c>
      <c r="D72" s="6" t="e">
        <f>AVERAGE(C11:C14)</f>
        <v>#DIV/0!</v>
      </c>
      <c r="E72" s="38" t="s">
        <v>10</v>
      </c>
      <c r="F72" s="37" t="e">
        <f>D72/1.18</f>
        <v>#DIV/0!</v>
      </c>
      <c r="G72" s="38" t="s">
        <v>10</v>
      </c>
    </row>
    <row r="73" spans="1:7" hidden="1" x14ac:dyDescent="0.55000000000000004">
      <c r="C73" s="55" t="s">
        <v>4</v>
      </c>
      <c r="D73" s="3" t="e">
        <f>TEXT(INT(D72*100)/100,"0.00")</f>
        <v>#DIV/0!</v>
      </c>
      <c r="E73" s="38" t="s">
        <v>10</v>
      </c>
      <c r="F73" s="3" t="e">
        <f>TEXT(INT(F72*100)/100,"0.00")</f>
        <v>#DIV/0!</v>
      </c>
      <c r="G73" s="38" t="s">
        <v>10</v>
      </c>
    </row>
    <row r="74" spans="1:7" hidden="1" x14ac:dyDescent="0.55000000000000004">
      <c r="C74" s="8" t="s">
        <v>1</v>
      </c>
      <c r="D74" s="4" t="str">
        <f>IF(MIN(C11:C14)&lt;0.01,"0.00",D73)</f>
        <v>0.00</v>
      </c>
      <c r="E74" s="38" t="s">
        <v>10</v>
      </c>
      <c r="F74" s="4" t="str">
        <f>IF(MIN(C11:C14)&lt;0.01,"0.00",F73)</f>
        <v>0.00</v>
      </c>
      <c r="G74" s="38" t="s">
        <v>10</v>
      </c>
    </row>
    <row r="75" spans="1:7" hidden="1" x14ac:dyDescent="0.55000000000000004"/>
    <row r="76" spans="1:7" hidden="1" x14ac:dyDescent="0.55000000000000004">
      <c r="C76" s="174" t="s">
        <v>2</v>
      </c>
      <c r="D76" s="56">
        <f>VLOOKUP(C9,Ranges!G9:H12,2)</f>
        <v>0.04</v>
      </c>
    </row>
    <row r="77" spans="1:7" hidden="1" x14ac:dyDescent="0.55000000000000004">
      <c r="B77" s="58"/>
      <c r="C77" s="175"/>
      <c r="D77" s="57" t="e">
        <f>D76*D72</f>
        <v>#DIV/0!</v>
      </c>
      <c r="F77" s="1"/>
    </row>
    <row r="78" spans="1:7" hidden="1" x14ac:dyDescent="0.55000000000000004">
      <c r="B78" s="58"/>
      <c r="C78" s="65"/>
      <c r="D78" s="66"/>
      <c r="F78" s="1"/>
    </row>
    <row r="79" spans="1:7" hidden="1" x14ac:dyDescent="0.55000000000000004">
      <c r="B79" s="11" t="s">
        <v>76</v>
      </c>
      <c r="C79" s="11"/>
    </row>
    <row r="80" spans="1:7" hidden="1" x14ac:dyDescent="0.55000000000000004">
      <c r="A80" s="64"/>
      <c r="B80" s="38" t="s">
        <v>78</v>
      </c>
      <c r="C80" s="63" t="str">
        <f>IF(OR(SUM(J11:J14)&gt;0,MAX(D67:D70)&gt;D76,C8="serum"),"",IF(D74="0.00","",CONCATENATE("The measured ",C8," acetone concentration is ",TEXT(TRUNC(D72,3),"0.000")," +/- ",IF(INT(D72*D76*10000)&lt;5,"0.001",TEXT(D72*D76,"0.000"))," grams per 100 milliliters, at a coverage probability of 99.7%.  ",CHAR(10),CHAR(10))))</f>
        <v/>
      </c>
    </row>
    <row r="81" spans="1:9" hidden="1" x14ac:dyDescent="0.55000000000000004">
      <c r="A81" s="64"/>
      <c r="B81" s="38" t="s">
        <v>79</v>
      </c>
      <c r="C81" s="63" t="str">
        <f>CONCATENATE("The ",C8," alcohol concentration is 0.00 grams of alcohol per 100 milliliters, as defined by NCGS 20-4.01 (1b).  ",IF(AND(B20="",E20="",C9&lt;&gt;"acetone"),C86,CHAR(10)&amp;CHAR(10)))</f>
        <v>The blood alcohol concentration is 0.00 grams of alcohol per 100 milliliters, as defined by NCGS 20-4.01 (1b).    (Analysis performed using HS-GC.)</v>
      </c>
    </row>
    <row r="82" spans="1:9" hidden="1" x14ac:dyDescent="0.55000000000000004">
      <c r="A82" s="64"/>
      <c r="B82" s="38" t="s">
        <v>80</v>
      </c>
      <c r="C82" s="63" t="str">
        <f>IFERROR(IF(AND(SUM(J11:J14)=0,MAX(D67:D70)&gt;D76),"",IF(C8="serum",CONCATENATE("The blood ",C9," concentration is ",TEXT(F74,"0.00")," grams of alcohol per 100 milliliters, as defined by NCGS 20-4.01 (1b).  The reported blood alcohol concentration is a calculated value resulting from a converted serum alcohol concentration.  The measured serum ",C9," concentration is ",TEXT(TRUNC(D72,3),"0.000")," +/- ",IF(INT(D72*D76*10000)&lt;5,"0.001",TEXT(D72*D76,"0.000"))," grams of alcohol per 100 milliliters, at a coverage probability of 99.7%.",IF(AND(B20="",E20=""),C86,CHAR(10)&amp;CHAR(10))),"")),"")</f>
        <v/>
      </c>
    </row>
    <row r="83" spans="1:9" hidden="1" x14ac:dyDescent="0.55000000000000004">
      <c r="A83" s="64"/>
      <c r="B83" s="38" t="s">
        <v>81</v>
      </c>
      <c r="C83" s="63" t="str">
        <f>IFERROR(IF(AND(SUM(J11:J14)=0,MAX(D67:D70)&gt;D76,SUM(K11:K14)=4,M30&lt;&gt;""),CONCATENATE("The ",C8," ",C9," concentration is ",TEXT(INT(M30*100)/100,"0.00")," grams of alcohol per 100 milliliters, as defined by NCGS 20-4.01 (1b)."),IF(AND(SUM(J11:J14)=0,MAX(D67:D70)&gt;D76),"",CONCATENATE("The ",C8," ",C9," concentration is ",TEXT(D74,"0.00")," grams of alcohol per 100 milliliters, as defined by NCGS 20-4.01 (1b).","  The measured ",C8," ",C9," concentration is ",TEXT(TRUNC(D72,3),"0.000")," +/- ",IF(INT(D72*D76*10000)&lt;5,"0.001",TEXT(D72*D76,"0.000"))," grams of alcohol per 100 milliliters, at a coverage probability of 99.7%.  ",IF(AND(B20="",E20=""),C86,CHAR(10)&amp;CHAR(10))))),"")</f>
        <v/>
      </c>
    </row>
    <row r="84" spans="1:9" hidden="1" x14ac:dyDescent="0.55000000000000004">
      <c r="A84" s="64"/>
      <c r="B84" s="38" t="s">
        <v>83</v>
      </c>
      <c r="C84" s="63" t="str">
        <f>CONCATENATE("Analysis confirmed the presence of the following substance: ",B20,".  ",CHAR(10),CHAR(10))</f>
        <v xml:space="preserve">Analysis confirmed the presence of the following substance: .  
</v>
      </c>
    </row>
    <row r="85" spans="1:9" hidden="1" x14ac:dyDescent="0.55000000000000004">
      <c r="A85" s="64"/>
      <c r="B85" s="67" t="s">
        <v>84</v>
      </c>
      <c r="C85" s="54" t="str">
        <f>CONCATENATE("Analysis did not confirm the presence of the following: ",E20,".  ",CHAR(10),CHAR(10))</f>
        <v xml:space="preserve">Analysis did not confirm the presence of the following: .  
</v>
      </c>
    </row>
    <row r="86" spans="1:9" hidden="1" x14ac:dyDescent="0.55000000000000004">
      <c r="A86" s="64"/>
      <c r="B86" s="78" t="s">
        <v>90</v>
      </c>
      <c r="C86" s="101" t="s">
        <v>111</v>
      </c>
    </row>
    <row r="87" spans="1:9" hidden="1" x14ac:dyDescent="0.55000000000000004"/>
    <row r="88" spans="1:9" hidden="1" x14ac:dyDescent="0.55000000000000004"/>
    <row r="89" spans="1:9" hidden="1" x14ac:dyDescent="0.55000000000000004">
      <c r="B89" s="38" t="s">
        <v>100</v>
      </c>
      <c r="E89" s="90"/>
    </row>
    <row r="90" spans="1:9" hidden="1" x14ac:dyDescent="0.55000000000000004">
      <c r="B90" s="159" t="str">
        <f>CONCATENATE(IF(AND(C8&lt;&gt;"serum",C9="acetone"),"- "&amp;C80,""),IF(OR(C17="x",AND(C9&lt;&gt;"acetone",SUM(J11:J14)&gt;0)),"- "&amp;C81,""),IF(AND(SUM(K11:K14)&gt;1,C8&lt;&gt;"serum",C9&lt;&gt;"acetone",C17&lt;&gt;"x",SUM(J11:J14)=0),"- "&amp;C83,""),IF(AND(C8="serum",C17&lt;&gt;"x",SUM(J11:J14)=0),"- "&amp;C82,""),IF(B20&lt;&gt;"","- "&amp;C84,""),IF(E20&lt;&gt;"","- "&amp;C85,""),IF(OR(B20&lt;&gt;"",E20&lt;&gt;"",AND(C9="acetone",C8&lt;&gt;"serum")),C86,""))</f>
        <v/>
      </c>
      <c r="C90" s="160"/>
      <c r="D90" s="160"/>
      <c r="E90" s="160"/>
      <c r="F90" s="160"/>
      <c r="G90" s="160"/>
      <c r="H90" s="160"/>
      <c r="I90" s="161"/>
    </row>
    <row r="91" spans="1:9" hidden="1" x14ac:dyDescent="0.55000000000000004">
      <c r="B91" s="162"/>
      <c r="C91" s="163"/>
      <c r="D91" s="163"/>
      <c r="E91" s="163"/>
      <c r="F91" s="163"/>
      <c r="G91" s="163"/>
      <c r="H91" s="163"/>
      <c r="I91" s="164"/>
    </row>
    <row r="92" spans="1:9" hidden="1" x14ac:dyDescent="0.55000000000000004">
      <c r="B92" s="162"/>
      <c r="C92" s="163"/>
      <c r="D92" s="163"/>
      <c r="E92" s="163"/>
      <c r="F92" s="163"/>
      <c r="G92" s="163"/>
      <c r="H92" s="163"/>
      <c r="I92" s="164"/>
    </row>
    <row r="93" spans="1:9" hidden="1" x14ac:dyDescent="0.55000000000000004">
      <c r="B93" s="162"/>
      <c r="C93" s="163"/>
      <c r="D93" s="163"/>
      <c r="E93" s="163"/>
      <c r="F93" s="163"/>
      <c r="G93" s="163"/>
      <c r="H93" s="163"/>
      <c r="I93" s="164"/>
    </row>
    <row r="94" spans="1:9" hidden="1" x14ac:dyDescent="0.55000000000000004">
      <c r="B94" s="162"/>
      <c r="C94" s="163"/>
      <c r="D94" s="163"/>
      <c r="E94" s="163"/>
      <c r="F94" s="163"/>
      <c r="G94" s="163"/>
      <c r="H94" s="163"/>
      <c r="I94" s="164"/>
    </row>
    <row r="95" spans="1:9" hidden="1" x14ac:dyDescent="0.55000000000000004">
      <c r="B95" s="162"/>
      <c r="C95" s="163"/>
      <c r="D95" s="163"/>
      <c r="E95" s="163"/>
      <c r="F95" s="163"/>
      <c r="G95" s="163"/>
      <c r="H95" s="163"/>
      <c r="I95" s="164"/>
    </row>
    <row r="96" spans="1:9" hidden="1" x14ac:dyDescent="0.55000000000000004">
      <c r="B96" s="162"/>
      <c r="C96" s="163"/>
      <c r="D96" s="163"/>
      <c r="E96" s="163"/>
      <c r="F96" s="163"/>
      <c r="G96" s="163"/>
      <c r="H96" s="163"/>
      <c r="I96" s="164"/>
    </row>
    <row r="97" spans="2:9" hidden="1" x14ac:dyDescent="0.55000000000000004">
      <c r="B97" s="162"/>
      <c r="C97" s="163"/>
      <c r="D97" s="163"/>
      <c r="E97" s="163"/>
      <c r="F97" s="163"/>
      <c r="G97" s="163"/>
      <c r="H97" s="163"/>
      <c r="I97" s="164"/>
    </row>
    <row r="98" spans="2:9" hidden="1" x14ac:dyDescent="0.55000000000000004">
      <c r="B98" s="162"/>
      <c r="C98" s="163"/>
      <c r="D98" s="163"/>
      <c r="E98" s="163"/>
      <c r="F98" s="163"/>
      <c r="G98" s="163"/>
      <c r="H98" s="163"/>
      <c r="I98" s="164"/>
    </row>
    <row r="99" spans="2:9" hidden="1" x14ac:dyDescent="0.55000000000000004">
      <c r="B99" s="165"/>
      <c r="C99" s="166"/>
      <c r="D99" s="166"/>
      <c r="E99" s="166"/>
      <c r="F99" s="166"/>
      <c r="G99" s="166"/>
      <c r="H99" s="166"/>
      <c r="I99" s="167"/>
    </row>
    <row r="100" spans="2:9" hidden="1" x14ac:dyDescent="0.55000000000000004"/>
  </sheetData>
  <sheetProtection algorithmName="SHA-512" hashValue="tQ8kjFJtMfCBZo+3TqB937j56DFjQwJPdGe8IjUtne5cknxvivf8jZ5aa+2arGDGcsGxN9KtAEpkVG1igSKu+w==" saltValue="nkVhiHzbhrSbpKG4wtvhAg==" spinCount="100000" sheet="1" objects="1" scenarios="1"/>
  <mergeCells count="29">
    <mergeCell ref="B1:F1"/>
    <mergeCell ref="E4:F4"/>
    <mergeCell ref="E5:F5"/>
    <mergeCell ref="N7:P7"/>
    <mergeCell ref="F8:F16"/>
    <mergeCell ref="G8:I8"/>
    <mergeCell ref="N8:P8"/>
    <mergeCell ref="G9:I9"/>
    <mergeCell ref="G10:I10"/>
    <mergeCell ref="G11:I11"/>
    <mergeCell ref="B27:I27"/>
    <mergeCell ref="P11:P22"/>
    <mergeCell ref="G12:I12"/>
    <mergeCell ref="G13:I13"/>
    <mergeCell ref="G14:I14"/>
    <mergeCell ref="G15:I15"/>
    <mergeCell ref="G16:I16"/>
    <mergeCell ref="E19:H19"/>
    <mergeCell ref="B20:C20"/>
    <mergeCell ref="E20:H20"/>
    <mergeCell ref="B23:I24"/>
    <mergeCell ref="N23:P23"/>
    <mergeCell ref="O25:P26"/>
    <mergeCell ref="N28:P28"/>
    <mergeCell ref="B30:I38"/>
    <mergeCell ref="B41:I55"/>
    <mergeCell ref="C76:C77"/>
    <mergeCell ref="B90:I99"/>
    <mergeCell ref="N30:P31"/>
  </mergeCells>
  <conditionalFormatting sqref="C67:C70">
    <cfRule type="expression" dxfId="599" priority="8">
      <formula>ABS(C11-$D$72)&gt;$D$77</formula>
    </cfRule>
  </conditionalFormatting>
  <conditionalFormatting sqref="B26">
    <cfRule type="expression" dxfId="598" priority="9">
      <formula>B27=""</formula>
    </cfRule>
  </conditionalFormatting>
  <conditionalFormatting sqref="B4">
    <cfRule type="expression" dxfId="597" priority="7">
      <formula>$B$5=""</formula>
    </cfRule>
  </conditionalFormatting>
  <conditionalFormatting sqref="C4">
    <cfRule type="expression" dxfId="596" priority="6">
      <formula>$C$5=""</formula>
    </cfRule>
  </conditionalFormatting>
  <conditionalFormatting sqref="E4:F4">
    <cfRule type="expression" dxfId="595" priority="5">
      <formula>$E$5=""</formula>
    </cfRule>
  </conditionalFormatting>
  <conditionalFormatting sqref="H4">
    <cfRule type="expression" dxfId="594" priority="4">
      <formula>$H$5=""</formula>
    </cfRule>
  </conditionalFormatting>
  <conditionalFormatting sqref="C8">
    <cfRule type="expression" dxfId="593" priority="3">
      <formula>$C$8&lt;&gt;"blood"</formula>
    </cfRule>
  </conditionalFormatting>
  <conditionalFormatting sqref="C9">
    <cfRule type="expression" dxfId="592" priority="2">
      <formula>$C$9&lt;&gt;"ethanol"</formula>
    </cfRule>
  </conditionalFormatting>
  <conditionalFormatting sqref="M30">
    <cfRule type="expression" dxfId="591" priority="1">
      <formula>N30&lt;&gt;""</formula>
    </cfRule>
  </conditionalFormatting>
  <conditionalFormatting sqref="G9:G12">
    <cfRule type="expression" dxfId="590" priority="49">
      <formula>AND(SUM(J$11:J$14)=0,D67&gt;$D$76)</formula>
    </cfRule>
  </conditionalFormatting>
  <dataValidations count="8">
    <dataValidation type="list" allowBlank="1" showInputMessage="1" showErrorMessage="1" sqref="C17" xr:uid="{00000000-0002-0000-0600-000000000000}">
      <formula1>applies</formula1>
    </dataValidation>
    <dataValidation type="list" errorStyle="warning" allowBlank="1" showInputMessage="1" showErrorMessage="1" errorTitle="custom entry" error="You have entered a selection not in the drop-down list.  " sqref="B20:C20" xr:uid="{00000000-0002-0000-0600-000001000000}">
      <formula1>othervolid</formula1>
    </dataValidation>
    <dataValidation type="list" errorStyle="warning" allowBlank="1" showInputMessage="1" showErrorMessage="1" errorTitle="Custom Entry" error="You have entered a name not in the drop-down list." sqref="H5" xr:uid="{00000000-0002-0000-0600-000002000000}">
      <formula1>analyst_list</formula1>
    </dataValidation>
    <dataValidation type="list" allowBlank="1" showInputMessage="1" showErrorMessage="1" sqref="C8" xr:uid="{00000000-0002-0000-0600-000003000000}">
      <formula1>matrix_list</formula1>
    </dataValidation>
    <dataValidation type="list" errorStyle="warning" allowBlank="1" showErrorMessage="1" errorTitle="Custom entry" error="You have customized this field." sqref="B23:I24" xr:uid="{00000000-0002-0000-0600-000004000000}">
      <formula1>statements</formula1>
    </dataValidation>
    <dataValidation type="list" errorStyle="warning" allowBlank="1" showInputMessage="1" showErrorMessage="1" errorTitle="Custom Entry" error="You have entered a selection not in the drop-down list.  " sqref="E20" xr:uid="{00000000-0002-0000-0600-000005000000}">
      <formula1>othervolid</formula1>
    </dataValidation>
    <dataValidation type="textLength" errorStyle="warning" operator="equal" allowBlank="1" showInputMessage="1" showErrorMessage="1" errorTitle="Case Number Length Error?" error="The length of the case number should be 10 characters." sqref="B5" xr:uid="{00000000-0002-0000-0600-000006000000}">
      <formula1>10</formula1>
    </dataValidation>
    <dataValidation type="list" errorStyle="warning" allowBlank="1" showErrorMessage="1" errorTitle="Custom entry" error="You have customized this field." sqref="B27:I27" xr:uid="{00000000-0002-0000-0600-000007000000}">
      <formula1>dispositions</formula1>
    </dataValidation>
  </dataValidations>
  <pageMargins left="0.7" right="0.7" top="0.75" bottom="0.75" header="0.3" footer="0.3"/>
  <pageSetup scale="68" orientation="portrait" horizontalDpi="300" verticalDpi="300" r:id="rId1"/>
  <ignoredErrors>
    <ignoredError sqref="E5 H5 B5:C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2" r:id="rId4" name="Button 4">
              <controlPr defaultSize="0" print="0" autoFill="0" autoPict="0" macro="[0]!ThisWorkbook.GeneratePDF">
                <anchor moveWithCells="1">
                  <from>
                    <xdr:col>8</xdr:col>
                    <xdr:colOff>1123950</xdr:colOff>
                    <xdr:row>3</xdr:row>
                    <xdr:rowOff>11430</xdr:rowOff>
                  </from>
                  <to>
                    <xdr:col>11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8000000}">
          <x14:formula1>
            <xm:f>Ranges!$G$9:$G$12</xm:f>
          </x14:formula1>
          <xm:sqref>C9</xm:sqref>
        </x14:dataValidation>
        <x14:dataValidation type="date" errorStyle="information" operator="lessThan" allowBlank="1" showErrorMessage="1" errorTitle="Uncertainty Update Due" error="The uncertainty values used in this form are due to be updated.  Please ensure you are using the most recent form." xr:uid="{00000000-0002-0000-0600-000009000000}">
          <x14:formula1>
            <xm:f>Ranges!G14+Ranges!G16</xm:f>
          </x14:formula1>
          <xm:sqref>E5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fitToPage="1"/>
  </sheetPr>
  <dimension ref="A1:Q100"/>
  <sheetViews>
    <sheetView showGridLines="0" zoomScaleNormal="100" workbookViewId="0">
      <selection activeCell="C11" sqref="C11"/>
    </sheetView>
  </sheetViews>
  <sheetFormatPr defaultColWidth="9.15625" defaultRowHeight="14.4" x14ac:dyDescent="0.55000000000000004"/>
  <cols>
    <col min="1" max="1" width="1.83984375" style="38" customWidth="1"/>
    <col min="2" max="2" width="20.83984375" style="38" customWidth="1"/>
    <col min="3" max="3" width="12" style="38" bestFit="1" customWidth="1"/>
    <col min="4" max="4" width="11" style="38" customWidth="1"/>
    <col min="5" max="5" width="9.578125" style="38" customWidth="1"/>
    <col min="6" max="6" width="7.15625" style="38" customWidth="1"/>
    <col min="7" max="7" width="7.68359375" style="38" customWidth="1"/>
    <col min="8" max="8" width="25.68359375" style="38" customWidth="1"/>
    <col min="9" max="9" width="38.578125" style="38" customWidth="1"/>
    <col min="10" max="10" width="15.83984375" style="38" hidden="1" customWidth="1"/>
    <col min="11" max="11" width="22.41796875" style="38" hidden="1" customWidth="1"/>
    <col min="12" max="12" width="5" style="38" customWidth="1"/>
    <col min="13" max="13" width="7.41796875" style="38" customWidth="1"/>
    <col min="14" max="14" width="2.26171875" style="38" customWidth="1"/>
    <col min="15" max="15" width="2" style="38" customWidth="1"/>
    <col min="16" max="16" width="88.15625" style="38" customWidth="1"/>
    <col min="17" max="16384" width="9.15625" style="38"/>
  </cols>
  <sheetData>
    <row r="1" spans="2:17" ht="15" customHeight="1" x14ac:dyDescent="0.55000000000000004">
      <c r="B1" s="132" t="str">
        <f>'1'!B1</f>
        <v>Body Fluid Alcohol Concentration and Volatiles Reporting Form</v>
      </c>
      <c r="C1" s="133"/>
      <c r="D1" s="133"/>
      <c r="E1" s="133"/>
      <c r="F1" s="133"/>
      <c r="G1" s="79"/>
      <c r="H1" s="79"/>
      <c r="I1" s="93" t="str">
        <f>'1'!I1</f>
        <v>Version 2</v>
      </c>
      <c r="J1" s="44" t="s">
        <v>40</v>
      </c>
      <c r="K1" s="44" t="s">
        <v>40</v>
      </c>
      <c r="L1" s="44"/>
    </row>
    <row r="2" spans="2:17" ht="15" customHeight="1" x14ac:dyDescent="0.55000000000000004">
      <c r="B2" s="80" t="str">
        <f>'1'!B2</f>
        <v>NCSCL - Toxicology Section</v>
      </c>
      <c r="C2" s="11"/>
      <c r="D2" s="11"/>
      <c r="E2" s="11"/>
      <c r="F2" s="11"/>
      <c r="G2" s="11"/>
      <c r="H2" s="11"/>
      <c r="I2" s="94" t="str">
        <f>'1'!I2</f>
        <v>Effective Date: 11/14/2019</v>
      </c>
      <c r="J2" s="44"/>
      <c r="K2" s="44"/>
      <c r="L2" s="44"/>
      <c r="N2" s="100"/>
    </row>
    <row r="3" spans="2:17" ht="15" customHeight="1" x14ac:dyDescent="0.55000000000000004">
      <c r="D3" s="41"/>
      <c r="O3" s="95" t="s">
        <v>88</v>
      </c>
    </row>
    <row r="4" spans="2:17" ht="15" customHeight="1" x14ac:dyDescent="0.55000000000000004">
      <c r="B4" s="124" t="s">
        <v>37</v>
      </c>
      <c r="C4" s="124" t="s">
        <v>38</v>
      </c>
      <c r="E4" s="138" t="s">
        <v>94</v>
      </c>
      <c r="F4" s="138"/>
      <c r="H4" s="118" t="s">
        <v>44</v>
      </c>
      <c r="J4" s="92"/>
      <c r="O4" s="95"/>
      <c r="P4" s="110" t="s">
        <v>113</v>
      </c>
    </row>
    <row r="5" spans="2:17" ht="15" customHeight="1" x14ac:dyDescent="0.55000000000000004">
      <c r="B5" s="120" t="str">
        <f>IF('Sample list'!B12="","",'Sample list'!B12)</f>
        <v/>
      </c>
      <c r="C5" s="120" t="str">
        <f>IF('Sample list'!C12="","",'Sample list'!C12)</f>
        <v/>
      </c>
      <c r="E5" s="136" t="str">
        <f>IF('1'!E5="","",'1'!E5)</f>
        <v/>
      </c>
      <c r="F5" s="137"/>
      <c r="H5" s="83" t="str">
        <f>IF('1'!H5="","",'1'!H5)</f>
        <v/>
      </c>
      <c r="O5" s="38" t="s">
        <v>88</v>
      </c>
      <c r="P5" s="37" t="str">
        <f>B41</f>
        <v/>
      </c>
    </row>
    <row r="6" spans="2:17" ht="15" customHeight="1" x14ac:dyDescent="0.55000000000000004"/>
    <row r="7" spans="2:17" ht="15" customHeight="1" thickBot="1" x14ac:dyDescent="0.6">
      <c r="N7" s="135" t="s">
        <v>96</v>
      </c>
      <c r="O7" s="135"/>
      <c r="P7" s="135"/>
    </row>
    <row r="8" spans="2:17" ht="15" customHeight="1" x14ac:dyDescent="0.55000000000000004">
      <c r="B8" s="71" t="s">
        <v>92</v>
      </c>
      <c r="C8" s="81" t="s">
        <v>71</v>
      </c>
      <c r="F8" s="141" t="s">
        <v>86</v>
      </c>
      <c r="G8" s="139" t="str">
        <f>CONCATENATE("The measured ",C9," values are:")</f>
        <v>The measured ethanol values are:</v>
      </c>
      <c r="H8" s="140"/>
      <c r="I8" s="140"/>
      <c r="M8" s="64"/>
      <c r="N8" s="134" t="s">
        <v>97</v>
      </c>
      <c r="O8" s="134"/>
      <c r="P8" s="134"/>
      <c r="Q8" s="40"/>
    </row>
    <row r="9" spans="2:17" ht="15" customHeight="1" x14ac:dyDescent="0.55000000000000004">
      <c r="B9" s="72" t="s">
        <v>93</v>
      </c>
      <c r="C9" s="82" t="s">
        <v>5</v>
      </c>
      <c r="F9" s="141"/>
      <c r="G9" s="142" t="str">
        <f>IF(C11="","",IF(C11=0,"0.0000  g/dl",CONCATENATE(TEXT(C11,"0.0000"),"  g/dl",IF(AND(SUM(J$11:J$14)=0,D67&gt;$D$76),CONCATENATE("  (&gt;",$D$76*100,"% deviation from the average)"),""),IF(C11*10000-INT(C11*10000)&gt;0.0001,"    (THIS VALUE CONTAINS MORE DECIMAL PLACES THAN DISPLAYED)",""))))</f>
        <v/>
      </c>
      <c r="H9" s="143"/>
      <c r="I9" s="143"/>
      <c r="M9" s="64"/>
      <c r="N9" s="105"/>
      <c r="O9" s="89"/>
      <c r="P9" s="106"/>
      <c r="Q9" s="40"/>
    </row>
    <row r="10" spans="2:17" ht="15" customHeight="1" x14ac:dyDescent="0.55000000000000004">
      <c r="B10" s="72"/>
      <c r="C10" s="73"/>
      <c r="D10" s="69"/>
      <c r="F10" s="141"/>
      <c r="G10" s="142" t="str">
        <f>IF(C12="","",IF(C12=0,"0.0000  g/dl",CONCATENATE(TEXT(C12,"0.0000"),"  g/dl",IF(AND(SUM(J$11:J$14)=0,D68&gt;$D$76),CONCATENATE("  (&gt;",$D$76*100,"% deviation from the average)"),""),IF(C12*10000-INT(C12*10000)&gt;0.0001,"    (THIS VALUE CONTAINS MORE DECIMAL PLACES THAN DISPLAYED)",""))))</f>
        <v/>
      </c>
      <c r="H10" s="143"/>
      <c r="I10" s="143"/>
      <c r="J10" s="38" t="s">
        <v>39</v>
      </c>
      <c r="K10" s="43" t="s">
        <v>75</v>
      </c>
      <c r="L10" s="43"/>
      <c r="M10" s="64"/>
      <c r="N10" s="7"/>
      <c r="O10" s="89" t="str">
        <f>"Item "&amp;C5&amp;":"</f>
        <v>Item :</v>
      </c>
      <c r="P10" s="89"/>
      <c r="Q10" s="40"/>
    </row>
    <row r="11" spans="2:17" ht="15" customHeight="1" x14ac:dyDescent="0.55000000000000004">
      <c r="B11" s="74" t="s">
        <v>74</v>
      </c>
      <c r="C11" s="84"/>
      <c r="D11" s="2" t="str">
        <f>IF(LEN(C11)&gt;6,"re-enter",IF(C11&gt;0.5,"HI cal",""))</f>
        <v/>
      </c>
      <c r="F11" s="141"/>
      <c r="G11" s="142" t="str">
        <f>IF(C13="","",IF(C13=0,"0.0000  g/dl",CONCATENATE(TEXT(C13,"0.0000"),"  g/dl",IF(AND(SUM(J$11:J$14)=0,D69&gt;$D$76),CONCATENATE("  (&gt;",$D$76*100,"% deviation from the average)"),""),IF(C13*10000-INT(C13*10000)&gt;0.0001,"    (THIS VALUE CONTAINS MORE DECIMAL PLACES THAN DISPLAYED)",""))))</f>
        <v/>
      </c>
      <c r="H11" s="143"/>
      <c r="I11" s="143"/>
      <c r="J11" s="54">
        <f>IF(C11="",0,IF(C11&lt;0.01,1,0))</f>
        <v>0</v>
      </c>
      <c r="K11" s="43">
        <f>IF(C11&lt;&gt;"",1,0)</f>
        <v>0</v>
      </c>
      <c r="L11" s="43"/>
      <c r="M11" s="64"/>
      <c r="N11" s="88"/>
      <c r="O11" s="91"/>
      <c r="P11" s="151" t="str">
        <f>CONCATENATE(IF(B90="","",B90&amp;CHAR(10)&amp;CHAR(10)),IF(B23="","","- "&amp;B23))</f>
        <v/>
      </c>
      <c r="Q11" s="40"/>
    </row>
    <row r="12" spans="2:17" ht="15" customHeight="1" x14ac:dyDescent="0.55000000000000004">
      <c r="B12" s="72"/>
      <c r="C12" s="84"/>
      <c r="D12" s="2" t="str">
        <f>IF(LEN(C12)&gt;6,"re-enter",IF(C12&gt;0.5,"HI cal",""))</f>
        <v/>
      </c>
      <c r="F12" s="141"/>
      <c r="G12" s="142" t="str">
        <f>IF(C14="","",IF(C14=0,"0.0000  g/dl",CONCATENATE(TEXT(C14,"0.0000"),"  g/dl",IF(AND(SUM(J$11:J$14)=0,D70&gt;$D$76),CONCATENATE("  (&gt;",$D$76*100,"% deviation from the average)"),""),IF(C14*10000-INT(C14*10000)&gt;0.0001,"    (THIS VALUE CONTAINS MORE DECIMAL PLACES THAN DISPLAYED)",""))))</f>
        <v/>
      </c>
      <c r="H12" s="143"/>
      <c r="I12" s="143"/>
      <c r="J12" s="54">
        <f>IF(C12="",0,IF(C12&lt;0.01,1,0))</f>
        <v>0</v>
      </c>
      <c r="K12" s="43">
        <f>IF(C12&lt;&gt;"",1,0)</f>
        <v>0</v>
      </c>
      <c r="L12" s="43"/>
      <c r="M12" s="64"/>
      <c r="N12" s="88"/>
      <c r="O12" s="88"/>
      <c r="P12" s="151"/>
      <c r="Q12" s="40"/>
    </row>
    <row r="13" spans="2:17" ht="15" customHeight="1" x14ac:dyDescent="0.55000000000000004">
      <c r="B13" s="72"/>
      <c r="C13" s="84"/>
      <c r="D13" s="2" t="str">
        <f>IF(LEN(C13)&gt;6,"re-enter",IF(C13&gt;0.5,"HI cal",""))</f>
        <v/>
      </c>
      <c r="F13" s="141"/>
      <c r="G13" s="139" t="str">
        <f>IF(MIN(C11:C14)&lt;0.01,"",CONCATENATE("The average of the four values is  ",TEXT(D72,"0.000000")," g/dl."))</f>
        <v/>
      </c>
      <c r="H13" s="140"/>
      <c r="I13" s="140"/>
      <c r="J13" s="54">
        <f>IF(C13="",0,IF(C13&lt;0.01,1,0))</f>
        <v>0</v>
      </c>
      <c r="K13" s="43">
        <f>IF(C13&lt;&gt;"",1,0)</f>
        <v>0</v>
      </c>
      <c r="L13" s="43"/>
      <c r="M13" s="64"/>
      <c r="N13" s="88"/>
      <c r="O13" s="88"/>
      <c r="P13" s="151"/>
      <c r="Q13" s="40"/>
    </row>
    <row r="14" spans="2:17" ht="15" customHeight="1" thickBot="1" x14ac:dyDescent="0.6">
      <c r="B14" s="75"/>
      <c r="C14" s="85"/>
      <c r="D14" s="2" t="str">
        <f>IF(LEN(C14)&gt;6,"re-enter",IF(C14&gt;0.5,"HI cal",""))</f>
        <v/>
      </c>
      <c r="F14" s="141"/>
      <c r="G14" s="144" t="str">
        <f>IF(MIN(C11:C14)&lt;0.01,"",CONCATENATE("The ",D76*100,"% uncertainty is +/- ", TEXT(D77,"0.0000000"), " g/dl, at a 99.73 % level of confidence (k=3)."))</f>
        <v/>
      </c>
      <c r="H14" s="145"/>
      <c r="I14" s="145"/>
      <c r="J14" s="54">
        <f>IF(C14="",0,IF(C14&lt;0.01,1,0))</f>
        <v>0</v>
      </c>
      <c r="K14" s="43">
        <f>IF(C14&lt;&gt;"",1,0)</f>
        <v>0</v>
      </c>
      <c r="L14" s="43"/>
      <c r="M14" s="64"/>
      <c r="N14" s="88"/>
      <c r="O14" s="88"/>
      <c r="P14" s="151"/>
      <c r="Q14" s="40"/>
    </row>
    <row r="15" spans="2:17" x14ac:dyDescent="0.55000000000000004">
      <c r="B15" s="117"/>
      <c r="F15" s="141"/>
      <c r="G15" s="146" t="str">
        <f>IF(OR(MIN(C11:C14)&lt;0.01,SUM(K11:K14)&lt;&gt;4),"",IF(AND(MAX(D67:D70)&gt;D76,M30=""),"",IF(AND(MAX(D67:D70)&gt;D76,M30&lt;&gt;""),"The lowest value was used for reporting.",CONCATENATE("The ",IF(C8="serum","serum converted, ",""),"truncated average for reporting is ",IF(C8="serum",TEXT(F74,"0.00"),TEXT(D74,"0.00")),"  g/dl."))))</f>
        <v/>
      </c>
      <c r="H15" s="147"/>
      <c r="I15" s="147"/>
      <c r="J15" s="54"/>
      <c r="M15" s="64"/>
      <c r="N15" s="88"/>
      <c r="O15" s="91"/>
      <c r="P15" s="151"/>
      <c r="Q15" s="40"/>
    </row>
    <row r="16" spans="2:17" x14ac:dyDescent="0.55000000000000004">
      <c r="B16" s="117"/>
      <c r="C16" s="70" t="str">
        <f>IF(AND(C9&lt;&gt;"acetone",C17="x",SUM(K11:K14)&gt;0,SUM(J11:J14)=0),"'No alcohol' selected below conflicts with entered results!","")</f>
        <v/>
      </c>
      <c r="F16" s="141"/>
      <c r="G16" s="144" t="str">
        <f>IF(C8="serum",CONCATENATE("The serum to whole blood conversion calculation is:  ",TEXT(D72,"0.000000")," g/dl / 1.18 = ",TEXT(F72,"0.000000")," g/dl."),"")</f>
        <v/>
      </c>
      <c r="H16" s="145"/>
      <c r="I16" s="145"/>
      <c r="J16" s="54"/>
      <c r="M16" s="64"/>
      <c r="N16" s="88"/>
      <c r="O16" s="7"/>
      <c r="P16" s="151"/>
      <c r="Q16" s="40"/>
    </row>
    <row r="17" spans="2:17" x14ac:dyDescent="0.55000000000000004">
      <c r="B17" s="68" t="s">
        <v>42</v>
      </c>
      <c r="C17" s="86"/>
      <c r="D17" s="60" t="s">
        <v>43</v>
      </c>
      <c r="F17" s="98"/>
      <c r="M17" s="64"/>
      <c r="N17" s="7"/>
      <c r="O17" s="7"/>
      <c r="P17" s="151"/>
      <c r="Q17" s="40"/>
    </row>
    <row r="18" spans="2:17" x14ac:dyDescent="0.55000000000000004">
      <c r="M18" s="64"/>
      <c r="N18" s="7"/>
      <c r="O18" s="123"/>
      <c r="P18" s="151"/>
      <c r="Q18" s="40"/>
    </row>
    <row r="19" spans="2:17" x14ac:dyDescent="0.55000000000000004">
      <c r="B19" s="59" t="s">
        <v>85</v>
      </c>
      <c r="C19" s="38" t="str">
        <f>IFERROR(IF(B20="","",IF(VLOOKUP(B20,othervolid,1)=B20,"","+")),"+")</f>
        <v/>
      </c>
      <c r="E19" s="148" t="s">
        <v>82</v>
      </c>
      <c r="F19" s="148"/>
      <c r="G19" s="148"/>
      <c r="H19" s="148"/>
      <c r="I19" s="38" t="str">
        <f>IFERROR(IF(E20="","",IF(VLOOKUP(E20,othervolid,1)=E20,"","+")),"+")</f>
        <v/>
      </c>
      <c r="M19" s="64"/>
      <c r="N19" s="7"/>
      <c r="O19" s="7"/>
      <c r="P19" s="151"/>
      <c r="Q19" s="40"/>
    </row>
    <row r="20" spans="2:17" ht="15" customHeight="1" x14ac:dyDescent="0.55000000000000004">
      <c r="B20" s="158"/>
      <c r="C20" s="158"/>
      <c r="E20" s="171"/>
      <c r="F20" s="172"/>
      <c r="G20" s="172"/>
      <c r="H20" s="173"/>
      <c r="M20" s="64"/>
      <c r="N20" s="88"/>
      <c r="O20" s="7"/>
      <c r="P20" s="151"/>
      <c r="Q20" s="40"/>
    </row>
    <row r="21" spans="2:17" x14ac:dyDescent="0.55000000000000004">
      <c r="D21" s="99" t="str">
        <f>IF(AND(B20=E20,B20&lt;&gt;""),"The two entries above conflict with eachother!","")</f>
        <v/>
      </c>
      <c r="M21" s="64"/>
      <c r="N21" s="88"/>
      <c r="O21" s="7"/>
      <c r="P21" s="151"/>
      <c r="Q21" s="40"/>
    </row>
    <row r="22" spans="2:17" ht="15" customHeight="1" x14ac:dyDescent="0.55000000000000004">
      <c r="B22" s="38" t="s">
        <v>101</v>
      </c>
      <c r="E22" s="38" t="str">
        <f>IFERROR(IF(B23="","",IF(VLOOKUP(B23,statements_alpha,1)=B23,"","+")),"+")</f>
        <v/>
      </c>
      <c r="F22" s="39"/>
      <c r="G22" s="58"/>
      <c r="H22" s="58"/>
      <c r="I22" s="58"/>
      <c r="M22" s="64"/>
      <c r="N22" s="7"/>
      <c r="O22" s="7"/>
      <c r="P22" s="151"/>
      <c r="Q22" s="40"/>
    </row>
    <row r="23" spans="2:17" ht="15" customHeight="1" x14ac:dyDescent="0.55000000000000004">
      <c r="B23" s="152"/>
      <c r="C23" s="153"/>
      <c r="D23" s="153"/>
      <c r="E23" s="153"/>
      <c r="F23" s="153"/>
      <c r="G23" s="153"/>
      <c r="H23" s="153"/>
      <c r="I23" s="154"/>
      <c r="M23" s="64"/>
      <c r="N23" s="149" t="s">
        <v>98</v>
      </c>
      <c r="O23" s="134"/>
      <c r="P23" s="150"/>
      <c r="Q23" s="40"/>
    </row>
    <row r="24" spans="2:17" x14ac:dyDescent="0.55000000000000004">
      <c r="B24" s="155"/>
      <c r="C24" s="156"/>
      <c r="D24" s="156"/>
      <c r="E24" s="156"/>
      <c r="F24" s="156"/>
      <c r="G24" s="156"/>
      <c r="H24" s="156"/>
      <c r="I24" s="157"/>
      <c r="M24" s="64"/>
      <c r="N24" s="107"/>
      <c r="O24" s="108"/>
      <c r="P24" s="109"/>
      <c r="Q24" s="40"/>
    </row>
    <row r="25" spans="2:17" x14ac:dyDescent="0.55000000000000004">
      <c r="F25" s="7"/>
      <c r="G25" s="58"/>
      <c r="H25" s="58"/>
      <c r="I25" s="58"/>
      <c r="M25" s="64"/>
      <c r="N25" s="7"/>
      <c r="O25" s="177" t="str">
        <f>IF(B27="","",RIGHT(B27,LEN(B27)-48))</f>
        <v/>
      </c>
      <c r="P25" s="177"/>
      <c r="Q25" s="40"/>
    </row>
    <row r="26" spans="2:17" ht="15" customHeight="1" x14ac:dyDescent="0.55000000000000004">
      <c r="B26" s="111" t="s">
        <v>102</v>
      </c>
      <c r="C26" s="38" t="str">
        <f>IFERROR(IF(B27="","",IF(VLOOKUP(B27,dispositions_alpha,1)=B27,"","+")),"+")</f>
        <v/>
      </c>
      <c r="M26" s="64"/>
      <c r="N26" s="7"/>
      <c r="O26" s="177"/>
      <c r="P26" s="177"/>
      <c r="Q26" s="40"/>
    </row>
    <row r="27" spans="2:17" x14ac:dyDescent="0.55000000000000004">
      <c r="B27" s="168"/>
      <c r="C27" s="169"/>
      <c r="D27" s="169"/>
      <c r="E27" s="169"/>
      <c r="F27" s="169"/>
      <c r="G27" s="169"/>
      <c r="H27" s="169"/>
      <c r="I27" s="170"/>
      <c r="M27" s="64"/>
      <c r="N27" s="7"/>
      <c r="O27" s="7"/>
      <c r="P27" s="7"/>
      <c r="Q27" s="40"/>
    </row>
    <row r="28" spans="2:17" x14ac:dyDescent="0.55000000000000004">
      <c r="M28" s="64"/>
      <c r="N28" s="176" t="s">
        <v>99</v>
      </c>
      <c r="O28" s="176"/>
      <c r="P28" s="176"/>
      <c r="Q28" s="40"/>
    </row>
    <row r="29" spans="2:17" ht="15" customHeight="1" x14ac:dyDescent="0.55000000000000004">
      <c r="B29" s="42" t="s">
        <v>28</v>
      </c>
      <c r="C29" s="102"/>
      <c r="D29" s="102"/>
      <c r="E29" s="102"/>
      <c r="F29" s="102"/>
      <c r="G29" s="102"/>
      <c r="H29" s="102"/>
      <c r="I29" s="102"/>
      <c r="N29" s="79"/>
      <c r="O29" s="79"/>
      <c r="P29" s="79"/>
    </row>
    <row r="30" spans="2:17" x14ac:dyDescent="0.55000000000000004">
      <c r="B30" s="179"/>
      <c r="C30" s="180"/>
      <c r="D30" s="180"/>
      <c r="E30" s="180"/>
      <c r="F30" s="180"/>
      <c r="G30" s="180"/>
      <c r="H30" s="180"/>
      <c r="I30" s="181"/>
      <c r="M30" s="130"/>
      <c r="N30" s="178" t="str">
        <f>IF(AND(MAX(D67:D70)&gt;D76,SUM(K11:K14)=4),"&lt;- If this is a second set of values for the case, and both sets have an unacceptable deviation from the mean, enter the lowest value in the cell to the left (gm/dL).","")</f>
        <v/>
      </c>
      <c r="O30" s="178"/>
      <c r="P30" s="178"/>
    </row>
    <row r="31" spans="2:17" ht="15" customHeight="1" x14ac:dyDescent="0.55000000000000004">
      <c r="B31" s="182"/>
      <c r="C31" s="183"/>
      <c r="D31" s="183"/>
      <c r="E31" s="183"/>
      <c r="F31" s="183"/>
      <c r="G31" s="183"/>
      <c r="H31" s="183"/>
      <c r="I31" s="184"/>
      <c r="N31" s="178"/>
      <c r="O31" s="178"/>
      <c r="P31" s="178"/>
    </row>
    <row r="32" spans="2:17" x14ac:dyDescent="0.55000000000000004">
      <c r="B32" s="182"/>
      <c r="C32" s="183"/>
      <c r="D32" s="183"/>
      <c r="E32" s="183"/>
      <c r="F32" s="183"/>
      <c r="G32" s="183"/>
      <c r="H32" s="183"/>
      <c r="I32" s="184"/>
      <c r="M32" s="5"/>
    </row>
    <row r="33" spans="2:9" x14ac:dyDescent="0.55000000000000004">
      <c r="B33" s="182"/>
      <c r="C33" s="183"/>
      <c r="D33" s="183"/>
      <c r="E33" s="183"/>
      <c r="F33" s="183"/>
      <c r="G33" s="183"/>
      <c r="H33" s="183"/>
      <c r="I33" s="184"/>
    </row>
    <row r="34" spans="2:9" x14ac:dyDescent="0.55000000000000004">
      <c r="B34" s="182"/>
      <c r="C34" s="183"/>
      <c r="D34" s="183"/>
      <c r="E34" s="183"/>
      <c r="F34" s="183"/>
      <c r="G34" s="183"/>
      <c r="H34" s="183"/>
      <c r="I34" s="184"/>
    </row>
    <row r="35" spans="2:9" x14ac:dyDescent="0.55000000000000004">
      <c r="B35" s="182"/>
      <c r="C35" s="183"/>
      <c r="D35" s="183"/>
      <c r="E35" s="183"/>
      <c r="F35" s="183"/>
      <c r="G35" s="183"/>
      <c r="H35" s="183"/>
      <c r="I35" s="184"/>
    </row>
    <row r="36" spans="2:9" x14ac:dyDescent="0.55000000000000004">
      <c r="B36" s="182"/>
      <c r="C36" s="183"/>
      <c r="D36" s="183"/>
      <c r="E36" s="183"/>
      <c r="F36" s="183"/>
      <c r="G36" s="183"/>
      <c r="H36" s="183"/>
      <c r="I36" s="184"/>
    </row>
    <row r="37" spans="2:9" x14ac:dyDescent="0.55000000000000004">
      <c r="B37" s="182"/>
      <c r="C37" s="183"/>
      <c r="D37" s="183"/>
      <c r="E37" s="183"/>
      <c r="F37" s="183"/>
      <c r="G37" s="183"/>
      <c r="H37" s="183"/>
      <c r="I37" s="184"/>
    </row>
    <row r="38" spans="2:9" x14ac:dyDescent="0.55000000000000004">
      <c r="B38" s="185"/>
      <c r="C38" s="186"/>
      <c r="D38" s="186"/>
      <c r="E38" s="186"/>
      <c r="F38" s="186"/>
      <c r="G38" s="186"/>
      <c r="H38" s="186"/>
      <c r="I38" s="187"/>
    </row>
    <row r="40" spans="2:9" x14ac:dyDescent="0.55000000000000004">
      <c r="B40" s="7" t="s">
        <v>103</v>
      </c>
    </row>
    <row r="41" spans="2:9" ht="15" customHeight="1" x14ac:dyDescent="0.55000000000000004">
      <c r="B41" s="159" t="str">
        <f>CONCATENATE(IF(B90="","",B90&amp;CHAR(10)&amp;CHAR(10)),IF(B23="","","- "&amp;B23&amp;CHAR(10)&amp;CHAR(10)))</f>
        <v/>
      </c>
      <c r="C41" s="160"/>
      <c r="D41" s="160"/>
      <c r="E41" s="160"/>
      <c r="F41" s="160"/>
      <c r="G41" s="160"/>
      <c r="H41" s="160"/>
      <c r="I41" s="161"/>
    </row>
    <row r="42" spans="2:9" x14ac:dyDescent="0.55000000000000004">
      <c r="B42" s="162"/>
      <c r="C42" s="163"/>
      <c r="D42" s="163"/>
      <c r="E42" s="163"/>
      <c r="F42" s="163"/>
      <c r="G42" s="163"/>
      <c r="H42" s="163"/>
      <c r="I42" s="164"/>
    </row>
    <row r="43" spans="2:9" x14ac:dyDescent="0.55000000000000004">
      <c r="B43" s="162"/>
      <c r="C43" s="163"/>
      <c r="D43" s="163"/>
      <c r="E43" s="163"/>
      <c r="F43" s="163"/>
      <c r="G43" s="163"/>
      <c r="H43" s="163"/>
      <c r="I43" s="164"/>
    </row>
    <row r="44" spans="2:9" x14ac:dyDescent="0.55000000000000004">
      <c r="B44" s="162"/>
      <c r="C44" s="163"/>
      <c r="D44" s="163"/>
      <c r="E44" s="163"/>
      <c r="F44" s="163"/>
      <c r="G44" s="163"/>
      <c r="H44" s="163"/>
      <c r="I44" s="164"/>
    </row>
    <row r="45" spans="2:9" x14ac:dyDescent="0.55000000000000004">
      <c r="B45" s="162"/>
      <c r="C45" s="163"/>
      <c r="D45" s="163"/>
      <c r="E45" s="163"/>
      <c r="F45" s="163"/>
      <c r="G45" s="163"/>
      <c r="H45" s="163"/>
      <c r="I45" s="164"/>
    </row>
    <row r="46" spans="2:9" x14ac:dyDescent="0.55000000000000004">
      <c r="B46" s="162"/>
      <c r="C46" s="163"/>
      <c r="D46" s="163"/>
      <c r="E46" s="163"/>
      <c r="F46" s="163"/>
      <c r="G46" s="163"/>
      <c r="H46" s="163"/>
      <c r="I46" s="164"/>
    </row>
    <row r="47" spans="2:9" x14ac:dyDescent="0.55000000000000004">
      <c r="B47" s="162"/>
      <c r="C47" s="163"/>
      <c r="D47" s="163"/>
      <c r="E47" s="163"/>
      <c r="F47" s="163"/>
      <c r="G47" s="163"/>
      <c r="H47" s="163"/>
      <c r="I47" s="164"/>
    </row>
    <row r="48" spans="2:9" x14ac:dyDescent="0.55000000000000004">
      <c r="B48" s="162"/>
      <c r="C48" s="163"/>
      <c r="D48" s="163"/>
      <c r="E48" s="163"/>
      <c r="F48" s="163"/>
      <c r="G48" s="163"/>
      <c r="H48" s="163"/>
      <c r="I48" s="164"/>
    </row>
    <row r="49" spans="2:12" x14ac:dyDescent="0.55000000000000004">
      <c r="B49" s="162"/>
      <c r="C49" s="163"/>
      <c r="D49" s="163"/>
      <c r="E49" s="163"/>
      <c r="F49" s="163"/>
      <c r="G49" s="163"/>
      <c r="H49" s="163"/>
      <c r="I49" s="164"/>
    </row>
    <row r="50" spans="2:12" x14ac:dyDescent="0.55000000000000004">
      <c r="B50" s="162"/>
      <c r="C50" s="163"/>
      <c r="D50" s="163"/>
      <c r="E50" s="163"/>
      <c r="F50" s="163"/>
      <c r="G50" s="163"/>
      <c r="H50" s="163"/>
      <c r="I50" s="164"/>
    </row>
    <row r="51" spans="2:12" x14ac:dyDescent="0.55000000000000004">
      <c r="B51" s="162"/>
      <c r="C51" s="163"/>
      <c r="D51" s="163"/>
      <c r="E51" s="163"/>
      <c r="F51" s="163"/>
      <c r="G51" s="163"/>
      <c r="H51" s="163"/>
      <c r="I51" s="164"/>
    </row>
    <row r="52" spans="2:12" x14ac:dyDescent="0.55000000000000004">
      <c r="B52" s="162"/>
      <c r="C52" s="163"/>
      <c r="D52" s="163"/>
      <c r="E52" s="163"/>
      <c r="F52" s="163"/>
      <c r="G52" s="163"/>
      <c r="H52" s="163"/>
      <c r="I52" s="164"/>
    </row>
    <row r="53" spans="2:12" x14ac:dyDescent="0.55000000000000004">
      <c r="B53" s="162"/>
      <c r="C53" s="163"/>
      <c r="D53" s="163"/>
      <c r="E53" s="163"/>
      <c r="F53" s="163"/>
      <c r="G53" s="163"/>
      <c r="H53" s="163"/>
      <c r="I53" s="164"/>
    </row>
    <row r="54" spans="2:12" x14ac:dyDescent="0.55000000000000004">
      <c r="B54" s="162"/>
      <c r="C54" s="163"/>
      <c r="D54" s="163"/>
      <c r="E54" s="163"/>
      <c r="F54" s="163"/>
      <c r="G54" s="163"/>
      <c r="H54" s="163"/>
      <c r="I54" s="164"/>
    </row>
    <row r="55" spans="2:12" x14ac:dyDescent="0.55000000000000004">
      <c r="B55" s="165"/>
      <c r="C55" s="166"/>
      <c r="D55" s="166"/>
      <c r="E55" s="166"/>
      <c r="F55" s="166"/>
      <c r="G55" s="166"/>
      <c r="H55" s="166"/>
      <c r="I55" s="167"/>
    </row>
    <row r="56" spans="2:12" x14ac:dyDescent="0.55000000000000004">
      <c r="B56" s="103"/>
      <c r="C56" s="103"/>
      <c r="D56" s="103"/>
      <c r="E56" s="103"/>
      <c r="F56" s="103"/>
      <c r="G56" s="103"/>
      <c r="H56" s="103"/>
      <c r="I56" s="103"/>
    </row>
    <row r="57" spans="2:12" x14ac:dyDescent="0.55000000000000004">
      <c r="B57" s="104" t="s">
        <v>112</v>
      </c>
      <c r="C57" s="103"/>
      <c r="D57" s="103"/>
      <c r="E57" s="103"/>
      <c r="F57" s="103"/>
      <c r="G57" s="103"/>
      <c r="H57" s="103"/>
      <c r="I57" s="103"/>
    </row>
    <row r="59" spans="2:12" x14ac:dyDescent="0.55000000000000004">
      <c r="B59" s="42" t="str">
        <f>'1'!B59</f>
        <v>Form template approved by Toxicology Technical Leader Wayne Lewallen on 11/14/2019.</v>
      </c>
    </row>
    <row r="60" spans="2:12" x14ac:dyDescent="0.55000000000000004">
      <c r="B60" s="42"/>
    </row>
    <row r="61" spans="2:12" x14ac:dyDescent="0.55000000000000004">
      <c r="B61" s="42"/>
      <c r="L61" s="119"/>
    </row>
    <row r="62" spans="2:12" x14ac:dyDescent="0.55000000000000004">
      <c r="B62" s="42"/>
      <c r="I62" s="8"/>
      <c r="L62" s="119" t="s">
        <v>118</v>
      </c>
    </row>
    <row r="63" spans="2:12" x14ac:dyDescent="0.55000000000000004">
      <c r="I63" s="131"/>
    </row>
    <row r="64" spans="2:12" x14ac:dyDescent="0.55000000000000004">
      <c r="I64" s="7"/>
    </row>
    <row r="65" spans="1:7" hidden="1" x14ac:dyDescent="0.55000000000000004">
      <c r="B65" s="44" t="s">
        <v>29</v>
      </c>
    </row>
    <row r="66" spans="1:7" hidden="1" x14ac:dyDescent="0.55000000000000004">
      <c r="B66" s="21" t="s">
        <v>41</v>
      </c>
      <c r="C66" s="46" t="s">
        <v>3</v>
      </c>
      <c r="D66" s="45"/>
    </row>
    <row r="67" spans="1:7" hidden="1" x14ac:dyDescent="0.55000000000000004">
      <c r="B67" s="47">
        <f>C11</f>
        <v>0</v>
      </c>
      <c r="C67" s="9" t="e">
        <f>ABS(C11-D$72)</f>
        <v>#DIV/0!</v>
      </c>
      <c r="D67" s="16" t="str">
        <f>IFERROR(C67/$D$72,"")</f>
        <v/>
      </c>
    </row>
    <row r="68" spans="1:7" hidden="1" x14ac:dyDescent="0.55000000000000004">
      <c r="B68" s="47">
        <f>C12</f>
        <v>0</v>
      </c>
      <c r="C68" s="10" t="e">
        <f>ABS(C12-D$72)</f>
        <v>#DIV/0!</v>
      </c>
      <c r="D68" s="16" t="str">
        <f t="shared" ref="D68:D70" si="0">IFERROR(C68/$D$72,"")</f>
        <v/>
      </c>
    </row>
    <row r="69" spans="1:7" hidden="1" x14ac:dyDescent="0.55000000000000004">
      <c r="B69" s="47">
        <f>C13</f>
        <v>0</v>
      </c>
      <c r="C69" s="10" t="e">
        <f>ABS(C13-D$72)</f>
        <v>#DIV/0!</v>
      </c>
      <c r="D69" s="16" t="str">
        <f t="shared" si="0"/>
        <v/>
      </c>
    </row>
    <row r="70" spans="1:7" hidden="1" x14ac:dyDescent="0.55000000000000004">
      <c r="B70" s="47">
        <f>C14</f>
        <v>0</v>
      </c>
      <c r="C70" s="10" t="e">
        <f>ABS(C14-D$72)</f>
        <v>#DIV/0!</v>
      </c>
      <c r="D70" s="16" t="str">
        <f t="shared" si="0"/>
        <v/>
      </c>
    </row>
    <row r="71" spans="1:7" hidden="1" x14ac:dyDescent="0.55000000000000004">
      <c r="F71" s="38" t="s">
        <v>77</v>
      </c>
    </row>
    <row r="72" spans="1:7" hidden="1" x14ac:dyDescent="0.55000000000000004">
      <c r="C72" s="38" t="s">
        <v>0</v>
      </c>
      <c r="D72" s="6" t="e">
        <f>AVERAGE(C11:C14)</f>
        <v>#DIV/0!</v>
      </c>
      <c r="E72" s="38" t="s">
        <v>10</v>
      </c>
      <c r="F72" s="37" t="e">
        <f>D72/1.18</f>
        <v>#DIV/0!</v>
      </c>
      <c r="G72" s="38" t="s">
        <v>10</v>
      </c>
    </row>
    <row r="73" spans="1:7" hidden="1" x14ac:dyDescent="0.55000000000000004">
      <c r="C73" s="55" t="s">
        <v>4</v>
      </c>
      <c r="D73" s="3" t="e">
        <f>TEXT(INT(D72*100)/100,"0.00")</f>
        <v>#DIV/0!</v>
      </c>
      <c r="E73" s="38" t="s">
        <v>10</v>
      </c>
      <c r="F73" s="3" t="e">
        <f>TEXT(INT(F72*100)/100,"0.00")</f>
        <v>#DIV/0!</v>
      </c>
      <c r="G73" s="38" t="s">
        <v>10</v>
      </c>
    </row>
    <row r="74" spans="1:7" hidden="1" x14ac:dyDescent="0.55000000000000004">
      <c r="C74" s="8" t="s">
        <v>1</v>
      </c>
      <c r="D74" s="4" t="str">
        <f>IF(MIN(C11:C14)&lt;0.01,"0.00",D73)</f>
        <v>0.00</v>
      </c>
      <c r="E74" s="38" t="s">
        <v>10</v>
      </c>
      <c r="F74" s="4" t="str">
        <f>IF(MIN(C11:C14)&lt;0.01,"0.00",F73)</f>
        <v>0.00</v>
      </c>
      <c r="G74" s="38" t="s">
        <v>10</v>
      </c>
    </row>
    <row r="75" spans="1:7" hidden="1" x14ac:dyDescent="0.55000000000000004"/>
    <row r="76" spans="1:7" hidden="1" x14ac:dyDescent="0.55000000000000004">
      <c r="C76" s="174" t="s">
        <v>2</v>
      </c>
      <c r="D76" s="56">
        <f>VLOOKUP(C9,Ranges!G9:H12,2)</f>
        <v>0.04</v>
      </c>
    </row>
    <row r="77" spans="1:7" hidden="1" x14ac:dyDescent="0.55000000000000004">
      <c r="B77" s="58"/>
      <c r="C77" s="175"/>
      <c r="D77" s="57" t="e">
        <f>D76*D72</f>
        <v>#DIV/0!</v>
      </c>
      <c r="F77" s="1"/>
    </row>
    <row r="78" spans="1:7" hidden="1" x14ac:dyDescent="0.55000000000000004">
      <c r="B78" s="58"/>
      <c r="C78" s="65"/>
      <c r="D78" s="66"/>
      <c r="F78" s="1"/>
    </row>
    <row r="79" spans="1:7" hidden="1" x14ac:dyDescent="0.55000000000000004">
      <c r="B79" s="11" t="s">
        <v>76</v>
      </c>
      <c r="C79" s="11"/>
    </row>
    <row r="80" spans="1:7" hidden="1" x14ac:dyDescent="0.55000000000000004">
      <c r="A80" s="64"/>
      <c r="B80" s="38" t="s">
        <v>78</v>
      </c>
      <c r="C80" s="63" t="str">
        <f>IF(OR(SUM(J11:J14)&gt;0,MAX(D67:D70)&gt;D76,C8="serum"),"",IF(D74="0.00","",CONCATENATE("The measured ",C8," acetone concentration is ",TEXT(TRUNC(D72,3),"0.000")," +/- ",IF(INT(D72*D76*10000)&lt;5,"0.001",TEXT(D72*D76,"0.000"))," grams per 100 milliliters, at a coverage probability of 99.7%.  ",CHAR(10),CHAR(10))))</f>
        <v/>
      </c>
    </row>
    <row r="81" spans="1:9" hidden="1" x14ac:dyDescent="0.55000000000000004">
      <c r="A81" s="64"/>
      <c r="B81" s="38" t="s">
        <v>79</v>
      </c>
      <c r="C81" s="63" t="str">
        <f>CONCATENATE("The ",C8," alcohol concentration is 0.00 grams of alcohol per 100 milliliters, as defined by NCGS 20-4.01 (1b).  ",IF(AND(B20="",E20="",C9&lt;&gt;"acetone"),C86,CHAR(10)&amp;CHAR(10)))</f>
        <v>The blood alcohol concentration is 0.00 grams of alcohol per 100 milliliters, as defined by NCGS 20-4.01 (1b).    (Analysis performed using HS-GC.)</v>
      </c>
    </row>
    <row r="82" spans="1:9" hidden="1" x14ac:dyDescent="0.55000000000000004">
      <c r="A82" s="64"/>
      <c r="B82" s="38" t="s">
        <v>80</v>
      </c>
      <c r="C82" s="63" t="str">
        <f>IFERROR(IF(AND(SUM(J11:J14)=0,MAX(D67:D70)&gt;D76),"",IF(C8="serum",CONCATENATE("The blood ",C9," concentration is ",TEXT(F74,"0.00")," grams of alcohol per 100 milliliters, as defined by NCGS 20-4.01 (1b).  The reported blood alcohol concentration is a calculated value resulting from a converted serum alcohol concentration.  The measured serum ",C9," concentration is ",TEXT(TRUNC(D72,3),"0.000")," +/- ",IF(INT(D72*D76*10000)&lt;5,"0.001",TEXT(D72*D76,"0.000"))," grams of alcohol per 100 milliliters, at a coverage probability of 99.7%.",IF(AND(B20="",E20=""),C86,CHAR(10)&amp;CHAR(10))),"")),"")</f>
        <v/>
      </c>
    </row>
    <row r="83" spans="1:9" hidden="1" x14ac:dyDescent="0.55000000000000004">
      <c r="A83" s="64"/>
      <c r="B83" s="38" t="s">
        <v>81</v>
      </c>
      <c r="C83" s="63" t="str">
        <f>IFERROR(IF(AND(SUM(J11:J14)=0,MAX(D67:D70)&gt;D76,SUM(K11:K14)=4,M30&lt;&gt;""),CONCATENATE("The ",C8," ",C9," concentration is ",TEXT(INT(M30*100)/100,"0.00")," grams of alcohol per 100 milliliters, as defined by NCGS 20-4.01 (1b)."),IF(AND(SUM(J11:J14)=0,MAX(D67:D70)&gt;D76),"",CONCATENATE("The ",C8," ",C9," concentration is ",TEXT(D74,"0.00")," grams of alcohol per 100 milliliters, as defined by NCGS 20-4.01 (1b).","  The measured ",C8," ",C9," concentration is ",TEXT(TRUNC(D72,3),"0.000")," +/- ",IF(INT(D72*D76*10000)&lt;5,"0.001",TEXT(D72*D76,"0.000"))," grams of alcohol per 100 milliliters, at a coverage probability of 99.7%.  ",IF(AND(B20="",E20=""),C86,CHAR(10)&amp;CHAR(10))))),"")</f>
        <v/>
      </c>
    </row>
    <row r="84" spans="1:9" hidden="1" x14ac:dyDescent="0.55000000000000004">
      <c r="A84" s="64"/>
      <c r="B84" s="38" t="s">
        <v>83</v>
      </c>
      <c r="C84" s="63" t="str">
        <f>CONCATENATE("Analysis confirmed the presence of the following substance: ",B20,".  ",CHAR(10),CHAR(10))</f>
        <v xml:space="preserve">Analysis confirmed the presence of the following substance: .  
</v>
      </c>
    </row>
    <row r="85" spans="1:9" hidden="1" x14ac:dyDescent="0.55000000000000004">
      <c r="A85" s="64"/>
      <c r="B85" s="67" t="s">
        <v>84</v>
      </c>
      <c r="C85" s="54" t="str">
        <f>CONCATENATE("Analysis did not confirm the presence of the following: ",E20,".  ",CHAR(10),CHAR(10))</f>
        <v xml:space="preserve">Analysis did not confirm the presence of the following: .  
</v>
      </c>
    </row>
    <row r="86" spans="1:9" hidden="1" x14ac:dyDescent="0.55000000000000004">
      <c r="A86" s="64"/>
      <c r="B86" s="78" t="s">
        <v>90</v>
      </c>
      <c r="C86" s="101" t="s">
        <v>111</v>
      </c>
    </row>
    <row r="87" spans="1:9" hidden="1" x14ac:dyDescent="0.55000000000000004"/>
    <row r="88" spans="1:9" hidden="1" x14ac:dyDescent="0.55000000000000004"/>
    <row r="89" spans="1:9" hidden="1" x14ac:dyDescent="0.55000000000000004">
      <c r="B89" s="38" t="s">
        <v>100</v>
      </c>
      <c r="E89" s="90"/>
    </row>
    <row r="90" spans="1:9" hidden="1" x14ac:dyDescent="0.55000000000000004">
      <c r="B90" s="159" t="str">
        <f>CONCATENATE(IF(AND(C8&lt;&gt;"serum",C9="acetone"),"- "&amp;C80,""),IF(OR(C17="x",AND(C9&lt;&gt;"acetone",SUM(J11:J14)&gt;0)),"- "&amp;C81,""),IF(AND(SUM(K11:K14)&gt;1,C8&lt;&gt;"serum",C9&lt;&gt;"acetone",C17&lt;&gt;"x",SUM(J11:J14)=0),"- "&amp;C83,""),IF(AND(C8="serum",C17&lt;&gt;"x",SUM(J11:J14)=0),"- "&amp;C82,""),IF(B20&lt;&gt;"","- "&amp;C84,""),IF(E20&lt;&gt;"","- "&amp;C85,""),IF(OR(B20&lt;&gt;"",E20&lt;&gt;"",AND(C9="acetone",C8&lt;&gt;"serum")),C86,""))</f>
        <v/>
      </c>
      <c r="C90" s="160"/>
      <c r="D90" s="160"/>
      <c r="E90" s="160"/>
      <c r="F90" s="160"/>
      <c r="G90" s="160"/>
      <c r="H90" s="160"/>
      <c r="I90" s="161"/>
    </row>
    <row r="91" spans="1:9" hidden="1" x14ac:dyDescent="0.55000000000000004">
      <c r="B91" s="162"/>
      <c r="C91" s="163"/>
      <c r="D91" s="163"/>
      <c r="E91" s="163"/>
      <c r="F91" s="163"/>
      <c r="G91" s="163"/>
      <c r="H91" s="163"/>
      <c r="I91" s="164"/>
    </row>
    <row r="92" spans="1:9" hidden="1" x14ac:dyDescent="0.55000000000000004">
      <c r="B92" s="162"/>
      <c r="C92" s="163"/>
      <c r="D92" s="163"/>
      <c r="E92" s="163"/>
      <c r="F92" s="163"/>
      <c r="G92" s="163"/>
      <c r="H92" s="163"/>
      <c r="I92" s="164"/>
    </row>
    <row r="93" spans="1:9" hidden="1" x14ac:dyDescent="0.55000000000000004">
      <c r="B93" s="162"/>
      <c r="C93" s="163"/>
      <c r="D93" s="163"/>
      <c r="E93" s="163"/>
      <c r="F93" s="163"/>
      <c r="G93" s="163"/>
      <c r="H93" s="163"/>
      <c r="I93" s="164"/>
    </row>
    <row r="94" spans="1:9" hidden="1" x14ac:dyDescent="0.55000000000000004">
      <c r="B94" s="162"/>
      <c r="C94" s="163"/>
      <c r="D94" s="163"/>
      <c r="E94" s="163"/>
      <c r="F94" s="163"/>
      <c r="G94" s="163"/>
      <c r="H94" s="163"/>
      <c r="I94" s="164"/>
    </row>
    <row r="95" spans="1:9" hidden="1" x14ac:dyDescent="0.55000000000000004">
      <c r="B95" s="162"/>
      <c r="C95" s="163"/>
      <c r="D95" s="163"/>
      <c r="E95" s="163"/>
      <c r="F95" s="163"/>
      <c r="G95" s="163"/>
      <c r="H95" s="163"/>
      <c r="I95" s="164"/>
    </row>
    <row r="96" spans="1:9" hidden="1" x14ac:dyDescent="0.55000000000000004">
      <c r="B96" s="162"/>
      <c r="C96" s="163"/>
      <c r="D96" s="163"/>
      <c r="E96" s="163"/>
      <c r="F96" s="163"/>
      <c r="G96" s="163"/>
      <c r="H96" s="163"/>
      <c r="I96" s="164"/>
    </row>
    <row r="97" spans="2:9" hidden="1" x14ac:dyDescent="0.55000000000000004">
      <c r="B97" s="162"/>
      <c r="C97" s="163"/>
      <c r="D97" s="163"/>
      <c r="E97" s="163"/>
      <c r="F97" s="163"/>
      <c r="G97" s="163"/>
      <c r="H97" s="163"/>
      <c r="I97" s="164"/>
    </row>
    <row r="98" spans="2:9" hidden="1" x14ac:dyDescent="0.55000000000000004">
      <c r="B98" s="162"/>
      <c r="C98" s="163"/>
      <c r="D98" s="163"/>
      <c r="E98" s="163"/>
      <c r="F98" s="163"/>
      <c r="G98" s="163"/>
      <c r="H98" s="163"/>
      <c r="I98" s="164"/>
    </row>
    <row r="99" spans="2:9" hidden="1" x14ac:dyDescent="0.55000000000000004">
      <c r="B99" s="165"/>
      <c r="C99" s="166"/>
      <c r="D99" s="166"/>
      <c r="E99" s="166"/>
      <c r="F99" s="166"/>
      <c r="G99" s="166"/>
      <c r="H99" s="166"/>
      <c r="I99" s="167"/>
    </row>
    <row r="100" spans="2:9" hidden="1" x14ac:dyDescent="0.55000000000000004"/>
  </sheetData>
  <sheetProtection algorithmName="SHA-512" hashValue="hW/pG7PWksVYlxlPXoc2AMYsodj/zReGiOKjXL7HfTc8lLxjHeVOyPPvRGfLzCRuVajIpBUVqXj5ARlzM66STA==" saltValue="v+qUBOeFbwk4HdjMvx/T/A==" spinCount="100000" sheet="1" objects="1" scenarios="1"/>
  <mergeCells count="29">
    <mergeCell ref="B1:F1"/>
    <mergeCell ref="E4:F4"/>
    <mergeCell ref="E5:F5"/>
    <mergeCell ref="N7:P7"/>
    <mergeCell ref="F8:F16"/>
    <mergeCell ref="G8:I8"/>
    <mergeCell ref="N8:P8"/>
    <mergeCell ref="G9:I9"/>
    <mergeCell ref="G10:I10"/>
    <mergeCell ref="G11:I11"/>
    <mergeCell ref="B27:I27"/>
    <mergeCell ref="P11:P22"/>
    <mergeCell ref="G12:I12"/>
    <mergeCell ref="G13:I13"/>
    <mergeCell ref="G14:I14"/>
    <mergeCell ref="G15:I15"/>
    <mergeCell ref="G16:I16"/>
    <mergeCell ref="E19:H19"/>
    <mergeCell ref="B20:C20"/>
    <mergeCell ref="E20:H20"/>
    <mergeCell ref="B23:I24"/>
    <mergeCell ref="N23:P23"/>
    <mergeCell ref="O25:P26"/>
    <mergeCell ref="N28:P28"/>
    <mergeCell ref="B30:I38"/>
    <mergeCell ref="B41:I55"/>
    <mergeCell ref="C76:C77"/>
    <mergeCell ref="B90:I99"/>
    <mergeCell ref="N30:P31"/>
  </mergeCells>
  <conditionalFormatting sqref="C67:C70">
    <cfRule type="expression" dxfId="589" priority="8">
      <formula>ABS(C11-$D$72)&gt;$D$77</formula>
    </cfRule>
  </conditionalFormatting>
  <conditionalFormatting sqref="B26">
    <cfRule type="expression" dxfId="588" priority="9">
      <formula>B27=""</formula>
    </cfRule>
  </conditionalFormatting>
  <conditionalFormatting sqref="B4">
    <cfRule type="expression" dxfId="587" priority="7">
      <formula>$B$5=""</formula>
    </cfRule>
  </conditionalFormatting>
  <conditionalFormatting sqref="C4">
    <cfRule type="expression" dxfId="586" priority="6">
      <formula>$C$5=""</formula>
    </cfRule>
  </conditionalFormatting>
  <conditionalFormatting sqref="E4:F4">
    <cfRule type="expression" dxfId="585" priority="5">
      <formula>$E$5=""</formula>
    </cfRule>
  </conditionalFormatting>
  <conditionalFormatting sqref="H4">
    <cfRule type="expression" dxfId="584" priority="4">
      <formula>$H$5=""</formula>
    </cfRule>
  </conditionalFormatting>
  <conditionalFormatting sqref="C8">
    <cfRule type="expression" dxfId="583" priority="3">
      <formula>$C$8&lt;&gt;"blood"</formula>
    </cfRule>
  </conditionalFormatting>
  <conditionalFormatting sqref="C9">
    <cfRule type="expression" dxfId="582" priority="2">
      <formula>$C$9&lt;&gt;"ethanol"</formula>
    </cfRule>
  </conditionalFormatting>
  <conditionalFormatting sqref="M30">
    <cfRule type="expression" dxfId="581" priority="1">
      <formula>N30&lt;&gt;""</formula>
    </cfRule>
  </conditionalFormatting>
  <conditionalFormatting sqref="G9:G12">
    <cfRule type="expression" dxfId="580" priority="52">
      <formula>AND(SUM(J$11:J$14)=0,D67&gt;$D$76)</formula>
    </cfRule>
  </conditionalFormatting>
  <dataValidations count="8">
    <dataValidation type="list" errorStyle="warning" allowBlank="1" showErrorMessage="1" errorTitle="Custom entry" error="You have customized this field." sqref="B27:I27" xr:uid="{00000000-0002-0000-0700-000000000000}">
      <formula1>dispositions</formula1>
    </dataValidation>
    <dataValidation type="textLength" errorStyle="warning" operator="equal" allowBlank="1" showInputMessage="1" showErrorMessage="1" errorTitle="Case Number Length Error?" error="The length of the case number should be 10 characters." sqref="B5" xr:uid="{00000000-0002-0000-0700-000001000000}">
      <formula1>10</formula1>
    </dataValidation>
    <dataValidation type="list" errorStyle="warning" allowBlank="1" showInputMessage="1" showErrorMessage="1" errorTitle="Custom Entry" error="You have entered a selection not in the drop-down list.  " sqref="E20" xr:uid="{00000000-0002-0000-0700-000002000000}">
      <formula1>othervolid</formula1>
    </dataValidation>
    <dataValidation type="list" errorStyle="warning" allowBlank="1" showErrorMessage="1" errorTitle="Custom entry" error="You have customized this field." sqref="B23:I24" xr:uid="{00000000-0002-0000-0700-000003000000}">
      <formula1>statements</formula1>
    </dataValidation>
    <dataValidation type="list" allowBlank="1" showInputMessage="1" showErrorMessage="1" sqref="C8" xr:uid="{00000000-0002-0000-0700-000004000000}">
      <formula1>matrix_list</formula1>
    </dataValidation>
    <dataValidation type="list" errorStyle="warning" allowBlank="1" showInputMessage="1" showErrorMessage="1" errorTitle="Custom Entry" error="You have entered a name not in the drop-down list." sqref="H5" xr:uid="{00000000-0002-0000-0700-000005000000}">
      <formula1>analyst_list</formula1>
    </dataValidation>
    <dataValidation type="list" errorStyle="warning" allowBlank="1" showInputMessage="1" showErrorMessage="1" errorTitle="custom entry" error="You have entered a selection not in the drop-down list.  " sqref="B20:C20" xr:uid="{00000000-0002-0000-0700-000006000000}">
      <formula1>othervolid</formula1>
    </dataValidation>
    <dataValidation type="list" allowBlank="1" showInputMessage="1" showErrorMessage="1" sqref="C17" xr:uid="{00000000-0002-0000-0700-000007000000}">
      <formula1>applies</formula1>
    </dataValidation>
  </dataValidations>
  <pageMargins left="0.7" right="0.7" top="0.75" bottom="0.75" header="0.3" footer="0.3"/>
  <pageSetup scale="68" orientation="portrait" horizontalDpi="300" verticalDpi="300" r:id="rId1"/>
  <ignoredErrors>
    <ignoredError sqref="E5 H5 B5:C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5" r:id="rId4" name="Button 3">
              <controlPr defaultSize="0" print="0" autoFill="0" autoPict="0" macro="[0]!ThisWorkbook.GeneratePDF">
                <anchor moveWithCells="1">
                  <from>
                    <xdr:col>8</xdr:col>
                    <xdr:colOff>1123950</xdr:colOff>
                    <xdr:row>3</xdr:row>
                    <xdr:rowOff>11430</xdr:rowOff>
                  </from>
                  <to>
                    <xdr:col>11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8000000}">
          <x14:formula1>
            <xm:f>Ranges!$G$9:$G$12</xm:f>
          </x14:formula1>
          <xm:sqref>C9</xm:sqref>
        </x14:dataValidation>
        <x14:dataValidation type="date" errorStyle="information" operator="lessThan" allowBlank="1" showErrorMessage="1" errorTitle="Uncertainty Update Due" error="The uncertainty values used in this form are due to be updated.  Please ensure you are using the most recent form." xr:uid="{00000000-0002-0000-0700-000009000000}">
          <x14:formula1>
            <xm:f>Ranges!G14+Ranges!G16</xm:f>
          </x14:formula1>
          <xm:sqref>E5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pageSetUpPr fitToPage="1"/>
  </sheetPr>
  <dimension ref="A1:Q100"/>
  <sheetViews>
    <sheetView showGridLines="0" zoomScaleNormal="100" workbookViewId="0">
      <selection activeCell="C11" sqref="C11"/>
    </sheetView>
  </sheetViews>
  <sheetFormatPr defaultColWidth="9.15625" defaultRowHeight="14.4" x14ac:dyDescent="0.55000000000000004"/>
  <cols>
    <col min="1" max="1" width="1.83984375" style="38" customWidth="1"/>
    <col min="2" max="2" width="20.83984375" style="38" customWidth="1"/>
    <col min="3" max="3" width="12" style="38" bestFit="1" customWidth="1"/>
    <col min="4" max="4" width="11" style="38" customWidth="1"/>
    <col min="5" max="5" width="9.578125" style="38" customWidth="1"/>
    <col min="6" max="6" width="7.15625" style="38" customWidth="1"/>
    <col min="7" max="7" width="7.68359375" style="38" customWidth="1"/>
    <col min="8" max="8" width="25.68359375" style="38" customWidth="1"/>
    <col min="9" max="9" width="38.578125" style="38" customWidth="1"/>
    <col min="10" max="10" width="15.83984375" style="38" hidden="1" customWidth="1"/>
    <col min="11" max="11" width="22.41796875" style="38" hidden="1" customWidth="1"/>
    <col min="12" max="12" width="5" style="38" customWidth="1"/>
    <col min="13" max="13" width="7.41796875" style="38" customWidth="1"/>
    <col min="14" max="14" width="2.26171875" style="38" customWidth="1"/>
    <col min="15" max="15" width="2" style="38" customWidth="1"/>
    <col min="16" max="16" width="88.15625" style="38" customWidth="1"/>
    <col min="17" max="16384" width="9.15625" style="38"/>
  </cols>
  <sheetData>
    <row r="1" spans="2:17" ht="15" customHeight="1" x14ac:dyDescent="0.55000000000000004">
      <c r="B1" s="132" t="str">
        <f>'1'!B1</f>
        <v>Body Fluid Alcohol Concentration and Volatiles Reporting Form</v>
      </c>
      <c r="C1" s="133"/>
      <c r="D1" s="133"/>
      <c r="E1" s="133"/>
      <c r="F1" s="133"/>
      <c r="G1" s="79"/>
      <c r="H1" s="79"/>
      <c r="I1" s="93" t="str">
        <f>'1'!I1</f>
        <v>Version 2</v>
      </c>
      <c r="J1" s="44" t="s">
        <v>40</v>
      </c>
      <c r="K1" s="44" t="s">
        <v>40</v>
      </c>
      <c r="L1" s="44"/>
    </row>
    <row r="2" spans="2:17" ht="15" customHeight="1" x14ac:dyDescent="0.55000000000000004">
      <c r="B2" s="80" t="str">
        <f>'1'!B2</f>
        <v>NCSCL - Toxicology Section</v>
      </c>
      <c r="C2" s="11"/>
      <c r="D2" s="11"/>
      <c r="E2" s="11"/>
      <c r="F2" s="11"/>
      <c r="G2" s="11"/>
      <c r="H2" s="11"/>
      <c r="I2" s="94" t="str">
        <f>'1'!I2</f>
        <v>Effective Date: 11/14/2019</v>
      </c>
      <c r="J2" s="44"/>
      <c r="K2" s="44"/>
      <c r="L2" s="44"/>
      <c r="N2" s="100"/>
    </row>
    <row r="3" spans="2:17" ht="15" customHeight="1" x14ac:dyDescent="0.55000000000000004">
      <c r="D3" s="41"/>
      <c r="O3" s="95" t="s">
        <v>88</v>
      </c>
    </row>
    <row r="4" spans="2:17" ht="15" customHeight="1" x14ac:dyDescent="0.55000000000000004">
      <c r="B4" s="124" t="s">
        <v>37</v>
      </c>
      <c r="C4" s="124" t="s">
        <v>38</v>
      </c>
      <c r="E4" s="138" t="s">
        <v>94</v>
      </c>
      <c r="F4" s="138"/>
      <c r="H4" s="118" t="s">
        <v>44</v>
      </c>
      <c r="J4" s="92"/>
      <c r="O4" s="95"/>
      <c r="P4" s="110" t="s">
        <v>113</v>
      </c>
    </row>
    <row r="5" spans="2:17" ht="15" customHeight="1" x14ac:dyDescent="0.55000000000000004">
      <c r="B5" s="120" t="str">
        <f>IF('Sample list'!B13="","",'Sample list'!B13)</f>
        <v/>
      </c>
      <c r="C5" s="120" t="str">
        <f>IF('Sample list'!C13="","",'Sample list'!C13)</f>
        <v/>
      </c>
      <c r="E5" s="136" t="str">
        <f>IF('1'!E5="","",'1'!E5)</f>
        <v/>
      </c>
      <c r="F5" s="137"/>
      <c r="H5" s="83" t="str">
        <f>IF('1'!H5="","",'1'!H5)</f>
        <v/>
      </c>
      <c r="O5" s="38" t="s">
        <v>88</v>
      </c>
      <c r="P5" s="37" t="str">
        <f>B41</f>
        <v/>
      </c>
    </row>
    <row r="6" spans="2:17" ht="15" customHeight="1" x14ac:dyDescent="0.55000000000000004"/>
    <row r="7" spans="2:17" ht="15" customHeight="1" thickBot="1" x14ac:dyDescent="0.6">
      <c r="N7" s="135" t="s">
        <v>96</v>
      </c>
      <c r="O7" s="135"/>
      <c r="P7" s="135"/>
    </row>
    <row r="8" spans="2:17" ht="15" customHeight="1" x14ac:dyDescent="0.55000000000000004">
      <c r="B8" s="71" t="s">
        <v>92</v>
      </c>
      <c r="C8" s="81" t="s">
        <v>71</v>
      </c>
      <c r="F8" s="141" t="s">
        <v>86</v>
      </c>
      <c r="G8" s="139" t="str">
        <f>CONCATENATE("The measured ",C9," values are:")</f>
        <v>The measured ethanol values are:</v>
      </c>
      <c r="H8" s="140"/>
      <c r="I8" s="140"/>
      <c r="M8" s="64"/>
      <c r="N8" s="134" t="s">
        <v>97</v>
      </c>
      <c r="O8" s="134"/>
      <c r="P8" s="134"/>
      <c r="Q8" s="40"/>
    </row>
    <row r="9" spans="2:17" ht="15" customHeight="1" x14ac:dyDescent="0.55000000000000004">
      <c r="B9" s="72" t="s">
        <v>93</v>
      </c>
      <c r="C9" s="82" t="s">
        <v>5</v>
      </c>
      <c r="F9" s="141"/>
      <c r="G9" s="142" t="str">
        <f>IF(C11="","",IF(C11=0,"0.0000  g/dl",CONCATENATE(TEXT(C11,"0.0000"),"  g/dl",IF(AND(SUM(J$11:J$14)=0,D67&gt;$D$76),CONCATENATE("  (&gt;",$D$76*100,"% deviation from the average)"),""),IF(C11*10000-INT(C11*10000)&gt;0.0001,"    (THIS VALUE CONTAINS MORE DECIMAL PLACES THAN DISPLAYED)",""))))</f>
        <v/>
      </c>
      <c r="H9" s="143"/>
      <c r="I9" s="143"/>
      <c r="M9" s="64"/>
      <c r="N9" s="105"/>
      <c r="O9" s="89"/>
      <c r="P9" s="106"/>
      <c r="Q9" s="40"/>
    </row>
    <row r="10" spans="2:17" ht="15" customHeight="1" x14ac:dyDescent="0.55000000000000004">
      <c r="B10" s="72"/>
      <c r="C10" s="73"/>
      <c r="D10" s="69"/>
      <c r="F10" s="141"/>
      <c r="G10" s="142" t="str">
        <f>IF(C12="","",IF(C12=0,"0.0000  g/dl",CONCATENATE(TEXT(C12,"0.0000"),"  g/dl",IF(AND(SUM(J$11:J$14)=0,D68&gt;$D$76),CONCATENATE("  (&gt;",$D$76*100,"% deviation from the average)"),""),IF(C12*10000-INT(C12*10000)&gt;0.0001,"    (THIS VALUE CONTAINS MORE DECIMAL PLACES THAN DISPLAYED)",""))))</f>
        <v/>
      </c>
      <c r="H10" s="143"/>
      <c r="I10" s="143"/>
      <c r="J10" s="38" t="s">
        <v>39</v>
      </c>
      <c r="K10" s="43" t="s">
        <v>75</v>
      </c>
      <c r="L10" s="43"/>
      <c r="M10" s="64"/>
      <c r="N10" s="7"/>
      <c r="O10" s="89" t="str">
        <f>"Item "&amp;C5&amp;":"</f>
        <v>Item :</v>
      </c>
      <c r="P10" s="89"/>
      <c r="Q10" s="40"/>
    </row>
    <row r="11" spans="2:17" ht="15" customHeight="1" x14ac:dyDescent="0.55000000000000004">
      <c r="B11" s="74" t="s">
        <v>74</v>
      </c>
      <c r="C11" s="84"/>
      <c r="D11" s="2" t="str">
        <f>IF(LEN(C11)&gt;6,"re-enter",IF(C11&gt;0.5,"HI cal",""))</f>
        <v/>
      </c>
      <c r="F11" s="141"/>
      <c r="G11" s="142" t="str">
        <f>IF(C13="","",IF(C13=0,"0.0000  g/dl",CONCATENATE(TEXT(C13,"0.0000"),"  g/dl",IF(AND(SUM(J$11:J$14)=0,D69&gt;$D$76),CONCATENATE("  (&gt;",$D$76*100,"% deviation from the average)"),""),IF(C13*10000-INT(C13*10000)&gt;0.0001,"    (THIS VALUE CONTAINS MORE DECIMAL PLACES THAN DISPLAYED)",""))))</f>
        <v/>
      </c>
      <c r="H11" s="143"/>
      <c r="I11" s="143"/>
      <c r="J11" s="54">
        <f>IF(C11="",0,IF(C11&lt;0.01,1,0))</f>
        <v>0</v>
      </c>
      <c r="K11" s="43">
        <f>IF(C11&lt;&gt;"",1,0)</f>
        <v>0</v>
      </c>
      <c r="L11" s="43"/>
      <c r="M11" s="64"/>
      <c r="N11" s="88"/>
      <c r="O11" s="91"/>
      <c r="P11" s="151" t="str">
        <f>CONCATENATE(IF(B90="","",B90&amp;CHAR(10)&amp;CHAR(10)),IF(B23="","","- "&amp;B23))</f>
        <v/>
      </c>
      <c r="Q11" s="40"/>
    </row>
    <row r="12" spans="2:17" ht="15" customHeight="1" x14ac:dyDescent="0.55000000000000004">
      <c r="B12" s="72"/>
      <c r="C12" s="84"/>
      <c r="D12" s="2" t="str">
        <f>IF(LEN(C12)&gt;6,"re-enter",IF(C12&gt;0.5,"HI cal",""))</f>
        <v/>
      </c>
      <c r="F12" s="141"/>
      <c r="G12" s="142" t="str">
        <f>IF(C14="","",IF(C14=0,"0.0000  g/dl",CONCATENATE(TEXT(C14,"0.0000"),"  g/dl",IF(AND(SUM(J$11:J$14)=0,D70&gt;$D$76),CONCATENATE("  (&gt;",$D$76*100,"% deviation from the average)"),""),IF(C14*10000-INT(C14*10000)&gt;0.0001,"    (THIS VALUE CONTAINS MORE DECIMAL PLACES THAN DISPLAYED)",""))))</f>
        <v/>
      </c>
      <c r="H12" s="143"/>
      <c r="I12" s="143"/>
      <c r="J12" s="54">
        <f>IF(C12="",0,IF(C12&lt;0.01,1,0))</f>
        <v>0</v>
      </c>
      <c r="K12" s="43">
        <f>IF(C12&lt;&gt;"",1,0)</f>
        <v>0</v>
      </c>
      <c r="L12" s="43"/>
      <c r="M12" s="64"/>
      <c r="N12" s="88"/>
      <c r="O12" s="88"/>
      <c r="P12" s="151"/>
      <c r="Q12" s="40"/>
    </row>
    <row r="13" spans="2:17" ht="15" customHeight="1" x14ac:dyDescent="0.55000000000000004">
      <c r="B13" s="72"/>
      <c r="C13" s="84"/>
      <c r="D13" s="2" t="str">
        <f>IF(LEN(C13)&gt;6,"re-enter",IF(C13&gt;0.5,"HI cal",""))</f>
        <v/>
      </c>
      <c r="F13" s="141"/>
      <c r="G13" s="139" t="str">
        <f>IF(MIN(C11:C14)&lt;0.01,"",CONCATENATE("The average of the four values is  ",TEXT(D72,"0.000000")," g/dl."))</f>
        <v/>
      </c>
      <c r="H13" s="140"/>
      <c r="I13" s="140"/>
      <c r="J13" s="54">
        <f>IF(C13="",0,IF(C13&lt;0.01,1,0))</f>
        <v>0</v>
      </c>
      <c r="K13" s="43">
        <f>IF(C13&lt;&gt;"",1,0)</f>
        <v>0</v>
      </c>
      <c r="L13" s="43"/>
      <c r="M13" s="64"/>
      <c r="N13" s="88"/>
      <c r="O13" s="88"/>
      <c r="P13" s="151"/>
      <c r="Q13" s="40"/>
    </row>
    <row r="14" spans="2:17" ht="15" customHeight="1" thickBot="1" x14ac:dyDescent="0.6">
      <c r="B14" s="75"/>
      <c r="C14" s="85"/>
      <c r="D14" s="2" t="str">
        <f>IF(LEN(C14)&gt;6,"re-enter",IF(C14&gt;0.5,"HI cal",""))</f>
        <v/>
      </c>
      <c r="F14" s="141"/>
      <c r="G14" s="144" t="str">
        <f>IF(MIN(C11:C14)&lt;0.01,"",CONCATENATE("The ",D76*100,"% uncertainty is +/- ", TEXT(D77,"0.0000000"), " g/dl, at a 99.73 % level of confidence (k=3)."))</f>
        <v/>
      </c>
      <c r="H14" s="145"/>
      <c r="I14" s="145"/>
      <c r="J14" s="54">
        <f>IF(C14="",0,IF(C14&lt;0.01,1,0))</f>
        <v>0</v>
      </c>
      <c r="K14" s="43">
        <f>IF(C14&lt;&gt;"",1,0)</f>
        <v>0</v>
      </c>
      <c r="L14" s="43"/>
      <c r="M14" s="64"/>
      <c r="N14" s="88"/>
      <c r="O14" s="88"/>
      <c r="P14" s="151"/>
      <c r="Q14" s="40"/>
    </row>
    <row r="15" spans="2:17" x14ac:dyDescent="0.55000000000000004">
      <c r="B15" s="117"/>
      <c r="F15" s="141"/>
      <c r="G15" s="146" t="str">
        <f>IF(OR(MIN(C11:C14)&lt;0.01,SUM(K11:K14)&lt;&gt;4),"",IF(AND(MAX(D67:D70)&gt;D76,M30=""),"",IF(AND(MAX(D67:D70)&gt;D76,M30&lt;&gt;""),"The lowest value was used for reporting.",CONCATENATE("The ",IF(C8="serum","serum converted, ",""),"truncated average for reporting is ",IF(C8="serum",TEXT(F74,"0.00"),TEXT(D74,"0.00")),"  g/dl."))))</f>
        <v/>
      </c>
      <c r="H15" s="147"/>
      <c r="I15" s="147"/>
      <c r="J15" s="54"/>
      <c r="M15" s="64"/>
      <c r="N15" s="88"/>
      <c r="O15" s="91"/>
      <c r="P15" s="151"/>
      <c r="Q15" s="40"/>
    </row>
    <row r="16" spans="2:17" x14ac:dyDescent="0.55000000000000004">
      <c r="B16" s="117"/>
      <c r="C16" s="70" t="str">
        <f>IF(AND(C9&lt;&gt;"acetone",C17="x",SUM(K11:K14)&gt;0,SUM(J11:J14)=0),"'No alcohol' selected below conflicts with entered results!","")</f>
        <v/>
      </c>
      <c r="F16" s="141"/>
      <c r="G16" s="144" t="str">
        <f>IF(C8="serum",CONCATENATE("The serum to whole blood conversion calculation is:  ",TEXT(D72,"0.000000")," g/dl / 1.18 = ",TEXT(F72,"0.000000")," g/dl."),"")</f>
        <v/>
      </c>
      <c r="H16" s="145"/>
      <c r="I16" s="145"/>
      <c r="J16" s="54"/>
      <c r="M16" s="64"/>
      <c r="N16" s="88"/>
      <c r="O16" s="7"/>
      <c r="P16" s="151"/>
      <c r="Q16" s="40"/>
    </row>
    <row r="17" spans="2:17" x14ac:dyDescent="0.55000000000000004">
      <c r="B17" s="68" t="s">
        <v>42</v>
      </c>
      <c r="C17" s="86"/>
      <c r="D17" s="60" t="s">
        <v>43</v>
      </c>
      <c r="F17" s="98"/>
      <c r="M17" s="64"/>
      <c r="N17" s="7"/>
      <c r="O17" s="7"/>
      <c r="P17" s="151"/>
      <c r="Q17" s="40"/>
    </row>
    <row r="18" spans="2:17" x14ac:dyDescent="0.55000000000000004">
      <c r="M18" s="64"/>
      <c r="N18" s="7"/>
      <c r="O18" s="123"/>
      <c r="P18" s="151"/>
      <c r="Q18" s="40"/>
    </row>
    <row r="19" spans="2:17" x14ac:dyDescent="0.55000000000000004">
      <c r="B19" s="59" t="s">
        <v>85</v>
      </c>
      <c r="C19" s="38" t="str">
        <f>IFERROR(IF(B20="","",IF(VLOOKUP(B20,othervolid,1)=B20,"","+")),"+")</f>
        <v/>
      </c>
      <c r="E19" s="148" t="s">
        <v>82</v>
      </c>
      <c r="F19" s="148"/>
      <c r="G19" s="148"/>
      <c r="H19" s="148"/>
      <c r="I19" s="38" t="str">
        <f>IFERROR(IF(E20="","",IF(VLOOKUP(E20,othervolid,1)=E20,"","+")),"+")</f>
        <v/>
      </c>
      <c r="M19" s="64"/>
      <c r="N19" s="7"/>
      <c r="O19" s="7"/>
      <c r="P19" s="151"/>
      <c r="Q19" s="40"/>
    </row>
    <row r="20" spans="2:17" ht="15" customHeight="1" x14ac:dyDescent="0.55000000000000004">
      <c r="B20" s="158"/>
      <c r="C20" s="158"/>
      <c r="E20" s="171"/>
      <c r="F20" s="172"/>
      <c r="G20" s="172"/>
      <c r="H20" s="173"/>
      <c r="M20" s="64"/>
      <c r="N20" s="88"/>
      <c r="O20" s="7"/>
      <c r="P20" s="151"/>
      <c r="Q20" s="40"/>
    </row>
    <row r="21" spans="2:17" x14ac:dyDescent="0.55000000000000004">
      <c r="D21" s="99" t="str">
        <f>IF(AND(B20=E20,B20&lt;&gt;""),"The two entries above conflict with eachother!","")</f>
        <v/>
      </c>
      <c r="M21" s="64"/>
      <c r="N21" s="88"/>
      <c r="O21" s="7"/>
      <c r="P21" s="151"/>
      <c r="Q21" s="40"/>
    </row>
    <row r="22" spans="2:17" ht="15" customHeight="1" x14ac:dyDescent="0.55000000000000004">
      <c r="B22" s="38" t="s">
        <v>101</v>
      </c>
      <c r="E22" s="38" t="str">
        <f>IFERROR(IF(B23="","",IF(VLOOKUP(B23,statements_alpha,1)=B23,"","+")),"+")</f>
        <v/>
      </c>
      <c r="F22" s="39"/>
      <c r="G22" s="58"/>
      <c r="H22" s="58"/>
      <c r="I22" s="58"/>
      <c r="M22" s="64"/>
      <c r="N22" s="7"/>
      <c r="O22" s="7"/>
      <c r="P22" s="151"/>
      <c r="Q22" s="40"/>
    </row>
    <row r="23" spans="2:17" ht="15" customHeight="1" x14ac:dyDescent="0.55000000000000004">
      <c r="B23" s="152"/>
      <c r="C23" s="153"/>
      <c r="D23" s="153"/>
      <c r="E23" s="153"/>
      <c r="F23" s="153"/>
      <c r="G23" s="153"/>
      <c r="H23" s="153"/>
      <c r="I23" s="154"/>
      <c r="M23" s="64"/>
      <c r="N23" s="149" t="s">
        <v>98</v>
      </c>
      <c r="O23" s="134"/>
      <c r="P23" s="150"/>
      <c r="Q23" s="40"/>
    </row>
    <row r="24" spans="2:17" x14ac:dyDescent="0.55000000000000004">
      <c r="B24" s="155"/>
      <c r="C24" s="156"/>
      <c r="D24" s="156"/>
      <c r="E24" s="156"/>
      <c r="F24" s="156"/>
      <c r="G24" s="156"/>
      <c r="H24" s="156"/>
      <c r="I24" s="157"/>
      <c r="M24" s="64"/>
      <c r="N24" s="107"/>
      <c r="O24" s="108"/>
      <c r="P24" s="109"/>
      <c r="Q24" s="40"/>
    </row>
    <row r="25" spans="2:17" x14ac:dyDescent="0.55000000000000004">
      <c r="F25" s="7"/>
      <c r="G25" s="58"/>
      <c r="H25" s="58"/>
      <c r="I25" s="58"/>
      <c r="M25" s="64"/>
      <c r="N25" s="7"/>
      <c r="O25" s="177" t="str">
        <f>IF(B27="","",RIGHT(B27,LEN(B27)-48))</f>
        <v/>
      </c>
      <c r="P25" s="177"/>
      <c r="Q25" s="40"/>
    </row>
    <row r="26" spans="2:17" ht="15" customHeight="1" x14ac:dyDescent="0.55000000000000004">
      <c r="B26" s="111" t="s">
        <v>102</v>
      </c>
      <c r="C26" s="38" t="str">
        <f>IFERROR(IF(B27="","",IF(VLOOKUP(B27,dispositions_alpha,1)=B27,"","+")),"+")</f>
        <v/>
      </c>
      <c r="M26" s="64"/>
      <c r="N26" s="7"/>
      <c r="O26" s="177"/>
      <c r="P26" s="177"/>
      <c r="Q26" s="40"/>
    </row>
    <row r="27" spans="2:17" x14ac:dyDescent="0.55000000000000004">
      <c r="B27" s="168"/>
      <c r="C27" s="169"/>
      <c r="D27" s="169"/>
      <c r="E27" s="169"/>
      <c r="F27" s="169"/>
      <c r="G27" s="169"/>
      <c r="H27" s="169"/>
      <c r="I27" s="170"/>
      <c r="M27" s="64"/>
      <c r="N27" s="7"/>
      <c r="O27" s="7"/>
      <c r="P27" s="7"/>
      <c r="Q27" s="40"/>
    </row>
    <row r="28" spans="2:17" x14ac:dyDescent="0.55000000000000004">
      <c r="M28" s="64"/>
      <c r="N28" s="176" t="s">
        <v>99</v>
      </c>
      <c r="O28" s="176"/>
      <c r="P28" s="176"/>
      <c r="Q28" s="40"/>
    </row>
    <row r="29" spans="2:17" ht="15" customHeight="1" x14ac:dyDescent="0.55000000000000004">
      <c r="B29" s="42" t="s">
        <v>28</v>
      </c>
      <c r="C29" s="102"/>
      <c r="D29" s="102"/>
      <c r="E29" s="102"/>
      <c r="F29" s="102"/>
      <c r="G29" s="102"/>
      <c r="H29" s="102"/>
      <c r="I29" s="102"/>
      <c r="N29" s="79"/>
      <c r="O29" s="79"/>
      <c r="P29" s="79"/>
    </row>
    <row r="30" spans="2:17" x14ac:dyDescent="0.55000000000000004">
      <c r="B30" s="179"/>
      <c r="C30" s="180"/>
      <c r="D30" s="180"/>
      <c r="E30" s="180"/>
      <c r="F30" s="180"/>
      <c r="G30" s="180"/>
      <c r="H30" s="180"/>
      <c r="I30" s="181"/>
      <c r="M30" s="130"/>
      <c r="N30" s="178" t="str">
        <f>IF(AND(MAX(D67:D70)&gt;D76,SUM(K11:K14)=4),"&lt;- If this is a second set of values for the case, and both sets have an unacceptable deviation from the mean, enter the lowest value in the cell to the left (gm/dL).","")</f>
        <v/>
      </c>
      <c r="O30" s="178"/>
      <c r="P30" s="178"/>
    </row>
    <row r="31" spans="2:17" ht="15" customHeight="1" x14ac:dyDescent="0.55000000000000004">
      <c r="B31" s="182"/>
      <c r="C31" s="183"/>
      <c r="D31" s="183"/>
      <c r="E31" s="183"/>
      <c r="F31" s="183"/>
      <c r="G31" s="183"/>
      <c r="H31" s="183"/>
      <c r="I31" s="184"/>
      <c r="N31" s="178"/>
      <c r="O31" s="178"/>
      <c r="P31" s="178"/>
    </row>
    <row r="32" spans="2:17" x14ac:dyDescent="0.55000000000000004">
      <c r="B32" s="182"/>
      <c r="C32" s="183"/>
      <c r="D32" s="183"/>
      <c r="E32" s="183"/>
      <c r="F32" s="183"/>
      <c r="G32" s="183"/>
      <c r="H32" s="183"/>
      <c r="I32" s="184"/>
      <c r="M32" s="5"/>
    </row>
    <row r="33" spans="2:9" x14ac:dyDescent="0.55000000000000004">
      <c r="B33" s="182"/>
      <c r="C33" s="183"/>
      <c r="D33" s="183"/>
      <c r="E33" s="183"/>
      <c r="F33" s="183"/>
      <c r="G33" s="183"/>
      <c r="H33" s="183"/>
      <c r="I33" s="184"/>
    </row>
    <row r="34" spans="2:9" x14ac:dyDescent="0.55000000000000004">
      <c r="B34" s="182"/>
      <c r="C34" s="183"/>
      <c r="D34" s="183"/>
      <c r="E34" s="183"/>
      <c r="F34" s="183"/>
      <c r="G34" s="183"/>
      <c r="H34" s="183"/>
      <c r="I34" s="184"/>
    </row>
    <row r="35" spans="2:9" x14ac:dyDescent="0.55000000000000004">
      <c r="B35" s="182"/>
      <c r="C35" s="183"/>
      <c r="D35" s="183"/>
      <c r="E35" s="183"/>
      <c r="F35" s="183"/>
      <c r="G35" s="183"/>
      <c r="H35" s="183"/>
      <c r="I35" s="184"/>
    </row>
    <row r="36" spans="2:9" x14ac:dyDescent="0.55000000000000004">
      <c r="B36" s="182"/>
      <c r="C36" s="183"/>
      <c r="D36" s="183"/>
      <c r="E36" s="183"/>
      <c r="F36" s="183"/>
      <c r="G36" s="183"/>
      <c r="H36" s="183"/>
      <c r="I36" s="184"/>
    </row>
    <row r="37" spans="2:9" x14ac:dyDescent="0.55000000000000004">
      <c r="B37" s="182"/>
      <c r="C37" s="183"/>
      <c r="D37" s="183"/>
      <c r="E37" s="183"/>
      <c r="F37" s="183"/>
      <c r="G37" s="183"/>
      <c r="H37" s="183"/>
      <c r="I37" s="184"/>
    </row>
    <row r="38" spans="2:9" x14ac:dyDescent="0.55000000000000004">
      <c r="B38" s="185"/>
      <c r="C38" s="186"/>
      <c r="D38" s="186"/>
      <c r="E38" s="186"/>
      <c r="F38" s="186"/>
      <c r="G38" s="186"/>
      <c r="H38" s="186"/>
      <c r="I38" s="187"/>
    </row>
    <row r="40" spans="2:9" x14ac:dyDescent="0.55000000000000004">
      <c r="B40" s="7" t="s">
        <v>103</v>
      </c>
    </row>
    <row r="41" spans="2:9" ht="15" customHeight="1" x14ac:dyDescent="0.55000000000000004">
      <c r="B41" s="159" t="str">
        <f>CONCATENATE(IF(B90="","",B90&amp;CHAR(10)&amp;CHAR(10)),IF(B23="","","- "&amp;B23&amp;CHAR(10)&amp;CHAR(10)))</f>
        <v/>
      </c>
      <c r="C41" s="160"/>
      <c r="D41" s="160"/>
      <c r="E41" s="160"/>
      <c r="F41" s="160"/>
      <c r="G41" s="160"/>
      <c r="H41" s="160"/>
      <c r="I41" s="161"/>
    </row>
    <row r="42" spans="2:9" x14ac:dyDescent="0.55000000000000004">
      <c r="B42" s="162"/>
      <c r="C42" s="163"/>
      <c r="D42" s="163"/>
      <c r="E42" s="163"/>
      <c r="F42" s="163"/>
      <c r="G42" s="163"/>
      <c r="H42" s="163"/>
      <c r="I42" s="164"/>
    </row>
    <row r="43" spans="2:9" x14ac:dyDescent="0.55000000000000004">
      <c r="B43" s="162"/>
      <c r="C43" s="163"/>
      <c r="D43" s="163"/>
      <c r="E43" s="163"/>
      <c r="F43" s="163"/>
      <c r="G43" s="163"/>
      <c r="H43" s="163"/>
      <c r="I43" s="164"/>
    </row>
    <row r="44" spans="2:9" x14ac:dyDescent="0.55000000000000004">
      <c r="B44" s="162"/>
      <c r="C44" s="163"/>
      <c r="D44" s="163"/>
      <c r="E44" s="163"/>
      <c r="F44" s="163"/>
      <c r="G44" s="163"/>
      <c r="H44" s="163"/>
      <c r="I44" s="164"/>
    </row>
    <row r="45" spans="2:9" x14ac:dyDescent="0.55000000000000004">
      <c r="B45" s="162"/>
      <c r="C45" s="163"/>
      <c r="D45" s="163"/>
      <c r="E45" s="163"/>
      <c r="F45" s="163"/>
      <c r="G45" s="163"/>
      <c r="H45" s="163"/>
      <c r="I45" s="164"/>
    </row>
    <row r="46" spans="2:9" x14ac:dyDescent="0.55000000000000004">
      <c r="B46" s="162"/>
      <c r="C46" s="163"/>
      <c r="D46" s="163"/>
      <c r="E46" s="163"/>
      <c r="F46" s="163"/>
      <c r="G46" s="163"/>
      <c r="H46" s="163"/>
      <c r="I46" s="164"/>
    </row>
    <row r="47" spans="2:9" x14ac:dyDescent="0.55000000000000004">
      <c r="B47" s="162"/>
      <c r="C47" s="163"/>
      <c r="D47" s="163"/>
      <c r="E47" s="163"/>
      <c r="F47" s="163"/>
      <c r="G47" s="163"/>
      <c r="H47" s="163"/>
      <c r="I47" s="164"/>
    </row>
    <row r="48" spans="2:9" x14ac:dyDescent="0.55000000000000004">
      <c r="B48" s="162"/>
      <c r="C48" s="163"/>
      <c r="D48" s="163"/>
      <c r="E48" s="163"/>
      <c r="F48" s="163"/>
      <c r="G48" s="163"/>
      <c r="H48" s="163"/>
      <c r="I48" s="164"/>
    </row>
    <row r="49" spans="2:12" x14ac:dyDescent="0.55000000000000004">
      <c r="B49" s="162"/>
      <c r="C49" s="163"/>
      <c r="D49" s="163"/>
      <c r="E49" s="163"/>
      <c r="F49" s="163"/>
      <c r="G49" s="163"/>
      <c r="H49" s="163"/>
      <c r="I49" s="164"/>
    </row>
    <row r="50" spans="2:12" x14ac:dyDescent="0.55000000000000004">
      <c r="B50" s="162"/>
      <c r="C50" s="163"/>
      <c r="D50" s="163"/>
      <c r="E50" s="163"/>
      <c r="F50" s="163"/>
      <c r="G50" s="163"/>
      <c r="H50" s="163"/>
      <c r="I50" s="164"/>
    </row>
    <row r="51" spans="2:12" x14ac:dyDescent="0.55000000000000004">
      <c r="B51" s="162"/>
      <c r="C51" s="163"/>
      <c r="D51" s="163"/>
      <c r="E51" s="163"/>
      <c r="F51" s="163"/>
      <c r="G51" s="163"/>
      <c r="H51" s="163"/>
      <c r="I51" s="164"/>
    </row>
    <row r="52" spans="2:12" x14ac:dyDescent="0.55000000000000004">
      <c r="B52" s="162"/>
      <c r="C52" s="163"/>
      <c r="D52" s="163"/>
      <c r="E52" s="163"/>
      <c r="F52" s="163"/>
      <c r="G52" s="163"/>
      <c r="H52" s="163"/>
      <c r="I52" s="164"/>
    </row>
    <row r="53" spans="2:12" x14ac:dyDescent="0.55000000000000004">
      <c r="B53" s="162"/>
      <c r="C53" s="163"/>
      <c r="D53" s="163"/>
      <c r="E53" s="163"/>
      <c r="F53" s="163"/>
      <c r="G53" s="163"/>
      <c r="H53" s="163"/>
      <c r="I53" s="164"/>
    </row>
    <row r="54" spans="2:12" x14ac:dyDescent="0.55000000000000004">
      <c r="B54" s="162"/>
      <c r="C54" s="163"/>
      <c r="D54" s="163"/>
      <c r="E54" s="163"/>
      <c r="F54" s="163"/>
      <c r="G54" s="163"/>
      <c r="H54" s="163"/>
      <c r="I54" s="164"/>
    </row>
    <row r="55" spans="2:12" x14ac:dyDescent="0.55000000000000004">
      <c r="B55" s="165"/>
      <c r="C55" s="166"/>
      <c r="D55" s="166"/>
      <c r="E55" s="166"/>
      <c r="F55" s="166"/>
      <c r="G55" s="166"/>
      <c r="H55" s="166"/>
      <c r="I55" s="167"/>
    </row>
    <row r="56" spans="2:12" x14ac:dyDescent="0.55000000000000004">
      <c r="B56" s="103"/>
      <c r="C56" s="103"/>
      <c r="D56" s="103"/>
      <c r="E56" s="103"/>
      <c r="F56" s="103"/>
      <c r="G56" s="103"/>
      <c r="H56" s="103"/>
      <c r="I56" s="103"/>
    </row>
    <row r="57" spans="2:12" x14ac:dyDescent="0.55000000000000004">
      <c r="B57" s="104" t="s">
        <v>112</v>
      </c>
      <c r="C57" s="103"/>
      <c r="D57" s="103"/>
      <c r="E57" s="103"/>
      <c r="F57" s="103"/>
      <c r="G57" s="103"/>
      <c r="H57" s="103"/>
      <c r="I57" s="103"/>
    </row>
    <row r="59" spans="2:12" x14ac:dyDescent="0.55000000000000004">
      <c r="B59" s="42" t="str">
        <f>'1'!B59</f>
        <v>Form template approved by Toxicology Technical Leader Wayne Lewallen on 11/14/2019.</v>
      </c>
    </row>
    <row r="60" spans="2:12" x14ac:dyDescent="0.55000000000000004">
      <c r="B60" s="42"/>
    </row>
    <row r="61" spans="2:12" x14ac:dyDescent="0.55000000000000004">
      <c r="B61" s="42"/>
      <c r="L61" s="119"/>
    </row>
    <row r="62" spans="2:12" x14ac:dyDescent="0.55000000000000004">
      <c r="B62" s="42"/>
      <c r="I62" s="8"/>
      <c r="L62" s="119" t="s">
        <v>118</v>
      </c>
    </row>
    <row r="63" spans="2:12" x14ac:dyDescent="0.55000000000000004">
      <c r="I63" s="131"/>
    </row>
    <row r="64" spans="2:12" x14ac:dyDescent="0.55000000000000004">
      <c r="I64" s="7"/>
    </row>
    <row r="65" spans="1:7" hidden="1" x14ac:dyDescent="0.55000000000000004">
      <c r="B65" s="44" t="s">
        <v>29</v>
      </c>
    </row>
    <row r="66" spans="1:7" hidden="1" x14ac:dyDescent="0.55000000000000004">
      <c r="B66" s="21" t="s">
        <v>41</v>
      </c>
      <c r="C66" s="46" t="s">
        <v>3</v>
      </c>
      <c r="D66" s="45"/>
    </row>
    <row r="67" spans="1:7" hidden="1" x14ac:dyDescent="0.55000000000000004">
      <c r="B67" s="47">
        <f>C11</f>
        <v>0</v>
      </c>
      <c r="C67" s="9" t="e">
        <f>ABS(C11-D$72)</f>
        <v>#DIV/0!</v>
      </c>
      <c r="D67" s="16" t="str">
        <f>IFERROR(C67/$D$72,"")</f>
        <v/>
      </c>
    </row>
    <row r="68" spans="1:7" hidden="1" x14ac:dyDescent="0.55000000000000004">
      <c r="B68" s="47">
        <f>C12</f>
        <v>0</v>
      </c>
      <c r="C68" s="10" t="e">
        <f>ABS(C12-D$72)</f>
        <v>#DIV/0!</v>
      </c>
      <c r="D68" s="16" t="str">
        <f t="shared" ref="D68:D70" si="0">IFERROR(C68/$D$72,"")</f>
        <v/>
      </c>
    </row>
    <row r="69" spans="1:7" hidden="1" x14ac:dyDescent="0.55000000000000004">
      <c r="B69" s="47">
        <f>C13</f>
        <v>0</v>
      </c>
      <c r="C69" s="10" t="e">
        <f>ABS(C13-D$72)</f>
        <v>#DIV/0!</v>
      </c>
      <c r="D69" s="16" t="str">
        <f t="shared" si="0"/>
        <v/>
      </c>
    </row>
    <row r="70" spans="1:7" hidden="1" x14ac:dyDescent="0.55000000000000004">
      <c r="B70" s="47">
        <f>C14</f>
        <v>0</v>
      </c>
      <c r="C70" s="10" t="e">
        <f>ABS(C14-D$72)</f>
        <v>#DIV/0!</v>
      </c>
      <c r="D70" s="16" t="str">
        <f t="shared" si="0"/>
        <v/>
      </c>
    </row>
    <row r="71" spans="1:7" hidden="1" x14ac:dyDescent="0.55000000000000004">
      <c r="F71" s="38" t="s">
        <v>77</v>
      </c>
    </row>
    <row r="72" spans="1:7" hidden="1" x14ac:dyDescent="0.55000000000000004">
      <c r="C72" s="38" t="s">
        <v>0</v>
      </c>
      <c r="D72" s="6" t="e">
        <f>AVERAGE(C11:C14)</f>
        <v>#DIV/0!</v>
      </c>
      <c r="E72" s="38" t="s">
        <v>10</v>
      </c>
      <c r="F72" s="37" t="e">
        <f>D72/1.18</f>
        <v>#DIV/0!</v>
      </c>
      <c r="G72" s="38" t="s">
        <v>10</v>
      </c>
    </row>
    <row r="73" spans="1:7" hidden="1" x14ac:dyDescent="0.55000000000000004">
      <c r="C73" s="55" t="s">
        <v>4</v>
      </c>
      <c r="D73" s="3" t="e">
        <f>TEXT(INT(D72*100)/100,"0.00")</f>
        <v>#DIV/0!</v>
      </c>
      <c r="E73" s="38" t="s">
        <v>10</v>
      </c>
      <c r="F73" s="3" t="e">
        <f>TEXT(INT(F72*100)/100,"0.00")</f>
        <v>#DIV/0!</v>
      </c>
      <c r="G73" s="38" t="s">
        <v>10</v>
      </c>
    </row>
    <row r="74" spans="1:7" hidden="1" x14ac:dyDescent="0.55000000000000004">
      <c r="C74" s="8" t="s">
        <v>1</v>
      </c>
      <c r="D74" s="4" t="str">
        <f>IF(MIN(C11:C14)&lt;0.01,"0.00",D73)</f>
        <v>0.00</v>
      </c>
      <c r="E74" s="38" t="s">
        <v>10</v>
      </c>
      <c r="F74" s="4" t="str">
        <f>IF(MIN(C11:C14)&lt;0.01,"0.00",F73)</f>
        <v>0.00</v>
      </c>
      <c r="G74" s="38" t="s">
        <v>10</v>
      </c>
    </row>
    <row r="75" spans="1:7" hidden="1" x14ac:dyDescent="0.55000000000000004"/>
    <row r="76" spans="1:7" hidden="1" x14ac:dyDescent="0.55000000000000004">
      <c r="C76" s="174" t="s">
        <v>2</v>
      </c>
      <c r="D76" s="56">
        <f>VLOOKUP(C9,Ranges!G9:H12,2)</f>
        <v>0.04</v>
      </c>
    </row>
    <row r="77" spans="1:7" hidden="1" x14ac:dyDescent="0.55000000000000004">
      <c r="B77" s="58"/>
      <c r="C77" s="175"/>
      <c r="D77" s="57" t="e">
        <f>D76*D72</f>
        <v>#DIV/0!</v>
      </c>
      <c r="F77" s="1"/>
    </row>
    <row r="78" spans="1:7" hidden="1" x14ac:dyDescent="0.55000000000000004">
      <c r="B78" s="58"/>
      <c r="C78" s="65"/>
      <c r="D78" s="66"/>
      <c r="F78" s="1"/>
    </row>
    <row r="79" spans="1:7" hidden="1" x14ac:dyDescent="0.55000000000000004">
      <c r="B79" s="11" t="s">
        <v>76</v>
      </c>
      <c r="C79" s="11"/>
    </row>
    <row r="80" spans="1:7" hidden="1" x14ac:dyDescent="0.55000000000000004">
      <c r="A80" s="64"/>
      <c r="B80" s="38" t="s">
        <v>78</v>
      </c>
      <c r="C80" s="63" t="str">
        <f>IF(OR(SUM(J11:J14)&gt;0,MAX(D67:D70)&gt;D76,C8="serum"),"",IF(D74="0.00","",CONCATENATE("The measured ",C8," acetone concentration is ",TEXT(TRUNC(D72,3),"0.000")," +/- ",IF(INT(D72*D76*10000)&lt;5,"0.001",TEXT(D72*D76,"0.000"))," grams per 100 milliliters, at a coverage probability of 99.7%.  ",CHAR(10),CHAR(10))))</f>
        <v/>
      </c>
    </row>
    <row r="81" spans="1:9" hidden="1" x14ac:dyDescent="0.55000000000000004">
      <c r="A81" s="64"/>
      <c r="B81" s="38" t="s">
        <v>79</v>
      </c>
      <c r="C81" s="63" t="str">
        <f>CONCATENATE("The ",C8," alcohol concentration is 0.00 grams of alcohol per 100 milliliters, as defined by NCGS 20-4.01 (1b).  ",IF(AND(B20="",E20="",C9&lt;&gt;"acetone"),C86,CHAR(10)&amp;CHAR(10)))</f>
        <v>The blood alcohol concentration is 0.00 grams of alcohol per 100 milliliters, as defined by NCGS 20-4.01 (1b).    (Analysis performed using HS-GC.)</v>
      </c>
    </row>
    <row r="82" spans="1:9" hidden="1" x14ac:dyDescent="0.55000000000000004">
      <c r="A82" s="64"/>
      <c r="B82" s="38" t="s">
        <v>80</v>
      </c>
      <c r="C82" s="63" t="str">
        <f>IFERROR(IF(AND(SUM(J11:J14)=0,MAX(D67:D70)&gt;D76),"",IF(C8="serum",CONCATENATE("The blood ",C9," concentration is ",TEXT(F74,"0.00")," grams of alcohol per 100 milliliters, as defined by NCGS 20-4.01 (1b).  The reported blood alcohol concentration is a calculated value resulting from a converted serum alcohol concentration.  The measured serum ",C9," concentration is ",TEXT(TRUNC(D72,3),"0.000")," +/- ",IF(INT(D72*D76*10000)&lt;5,"0.001",TEXT(D72*D76,"0.000"))," grams of alcohol per 100 milliliters, at a coverage probability of 99.7%.",IF(AND(B20="",E20=""),C86,CHAR(10)&amp;CHAR(10))),"")),"")</f>
        <v/>
      </c>
    </row>
    <row r="83" spans="1:9" hidden="1" x14ac:dyDescent="0.55000000000000004">
      <c r="A83" s="64"/>
      <c r="B83" s="38" t="s">
        <v>81</v>
      </c>
      <c r="C83" s="63" t="str">
        <f>IFERROR(IF(AND(SUM(J11:J14)=0,MAX(D67:D70)&gt;D76,SUM(K11:K14)=4,M30&lt;&gt;""),CONCATENATE("The ",C8," ",C9," concentration is ",TEXT(INT(M30*100)/100,"0.00")," grams of alcohol per 100 milliliters, as defined by NCGS 20-4.01 (1b)."),IF(AND(SUM(J11:J14)=0,MAX(D67:D70)&gt;D76),"",CONCATENATE("The ",C8," ",C9," concentration is ",TEXT(D74,"0.00")," grams of alcohol per 100 milliliters, as defined by NCGS 20-4.01 (1b).","  The measured ",C8," ",C9," concentration is ",TEXT(TRUNC(D72,3),"0.000")," +/- ",IF(INT(D72*D76*10000)&lt;5,"0.001",TEXT(D72*D76,"0.000"))," grams of alcohol per 100 milliliters, at a coverage probability of 99.7%.  ",IF(AND(B20="",E20=""),C86,CHAR(10)&amp;CHAR(10))))),"")</f>
        <v/>
      </c>
    </row>
    <row r="84" spans="1:9" hidden="1" x14ac:dyDescent="0.55000000000000004">
      <c r="A84" s="64"/>
      <c r="B84" s="38" t="s">
        <v>83</v>
      </c>
      <c r="C84" s="63" t="str">
        <f>CONCATENATE("Analysis confirmed the presence of the following substance: ",B20,".  ",CHAR(10),CHAR(10))</f>
        <v xml:space="preserve">Analysis confirmed the presence of the following substance: .  
</v>
      </c>
    </row>
    <row r="85" spans="1:9" hidden="1" x14ac:dyDescent="0.55000000000000004">
      <c r="A85" s="64"/>
      <c r="B85" s="67" t="s">
        <v>84</v>
      </c>
      <c r="C85" s="54" t="str">
        <f>CONCATENATE("Analysis did not confirm the presence of the following: ",E20,".  ",CHAR(10),CHAR(10))</f>
        <v xml:space="preserve">Analysis did not confirm the presence of the following: .  
</v>
      </c>
    </row>
    <row r="86" spans="1:9" hidden="1" x14ac:dyDescent="0.55000000000000004">
      <c r="A86" s="64"/>
      <c r="B86" s="78" t="s">
        <v>90</v>
      </c>
      <c r="C86" s="101" t="s">
        <v>111</v>
      </c>
    </row>
    <row r="87" spans="1:9" hidden="1" x14ac:dyDescent="0.55000000000000004"/>
    <row r="88" spans="1:9" hidden="1" x14ac:dyDescent="0.55000000000000004"/>
    <row r="89" spans="1:9" hidden="1" x14ac:dyDescent="0.55000000000000004">
      <c r="B89" s="38" t="s">
        <v>100</v>
      </c>
      <c r="E89" s="90"/>
    </row>
    <row r="90" spans="1:9" hidden="1" x14ac:dyDescent="0.55000000000000004">
      <c r="B90" s="159" t="str">
        <f>CONCATENATE(IF(AND(C8&lt;&gt;"serum",C9="acetone"),"- "&amp;C80,""),IF(OR(C17="x",AND(C9&lt;&gt;"acetone",SUM(J11:J14)&gt;0)),"- "&amp;C81,""),IF(AND(SUM(K11:K14)&gt;1,C8&lt;&gt;"serum",C9&lt;&gt;"acetone",C17&lt;&gt;"x",SUM(J11:J14)=0),"- "&amp;C83,""),IF(AND(C8="serum",C17&lt;&gt;"x",SUM(J11:J14)=0),"- "&amp;C82,""),IF(B20&lt;&gt;"","- "&amp;C84,""),IF(E20&lt;&gt;"","- "&amp;C85,""),IF(OR(B20&lt;&gt;"",E20&lt;&gt;"",AND(C9="acetone",C8&lt;&gt;"serum")),C86,""))</f>
        <v/>
      </c>
      <c r="C90" s="160"/>
      <c r="D90" s="160"/>
      <c r="E90" s="160"/>
      <c r="F90" s="160"/>
      <c r="G90" s="160"/>
      <c r="H90" s="160"/>
      <c r="I90" s="161"/>
    </row>
    <row r="91" spans="1:9" hidden="1" x14ac:dyDescent="0.55000000000000004">
      <c r="B91" s="162"/>
      <c r="C91" s="163"/>
      <c r="D91" s="163"/>
      <c r="E91" s="163"/>
      <c r="F91" s="163"/>
      <c r="G91" s="163"/>
      <c r="H91" s="163"/>
      <c r="I91" s="164"/>
    </row>
    <row r="92" spans="1:9" hidden="1" x14ac:dyDescent="0.55000000000000004">
      <c r="B92" s="162"/>
      <c r="C92" s="163"/>
      <c r="D92" s="163"/>
      <c r="E92" s="163"/>
      <c r="F92" s="163"/>
      <c r="G92" s="163"/>
      <c r="H92" s="163"/>
      <c r="I92" s="164"/>
    </row>
    <row r="93" spans="1:9" hidden="1" x14ac:dyDescent="0.55000000000000004">
      <c r="B93" s="162"/>
      <c r="C93" s="163"/>
      <c r="D93" s="163"/>
      <c r="E93" s="163"/>
      <c r="F93" s="163"/>
      <c r="G93" s="163"/>
      <c r="H93" s="163"/>
      <c r="I93" s="164"/>
    </row>
    <row r="94" spans="1:9" hidden="1" x14ac:dyDescent="0.55000000000000004">
      <c r="B94" s="162"/>
      <c r="C94" s="163"/>
      <c r="D94" s="163"/>
      <c r="E94" s="163"/>
      <c r="F94" s="163"/>
      <c r="G94" s="163"/>
      <c r="H94" s="163"/>
      <c r="I94" s="164"/>
    </row>
    <row r="95" spans="1:9" hidden="1" x14ac:dyDescent="0.55000000000000004">
      <c r="B95" s="162"/>
      <c r="C95" s="163"/>
      <c r="D95" s="163"/>
      <c r="E95" s="163"/>
      <c r="F95" s="163"/>
      <c r="G95" s="163"/>
      <c r="H95" s="163"/>
      <c r="I95" s="164"/>
    </row>
    <row r="96" spans="1:9" hidden="1" x14ac:dyDescent="0.55000000000000004">
      <c r="B96" s="162"/>
      <c r="C96" s="163"/>
      <c r="D96" s="163"/>
      <c r="E96" s="163"/>
      <c r="F96" s="163"/>
      <c r="G96" s="163"/>
      <c r="H96" s="163"/>
      <c r="I96" s="164"/>
    </row>
    <row r="97" spans="2:9" hidden="1" x14ac:dyDescent="0.55000000000000004">
      <c r="B97" s="162"/>
      <c r="C97" s="163"/>
      <c r="D97" s="163"/>
      <c r="E97" s="163"/>
      <c r="F97" s="163"/>
      <c r="G97" s="163"/>
      <c r="H97" s="163"/>
      <c r="I97" s="164"/>
    </row>
    <row r="98" spans="2:9" hidden="1" x14ac:dyDescent="0.55000000000000004">
      <c r="B98" s="162"/>
      <c r="C98" s="163"/>
      <c r="D98" s="163"/>
      <c r="E98" s="163"/>
      <c r="F98" s="163"/>
      <c r="G98" s="163"/>
      <c r="H98" s="163"/>
      <c r="I98" s="164"/>
    </row>
    <row r="99" spans="2:9" hidden="1" x14ac:dyDescent="0.55000000000000004">
      <c r="B99" s="165"/>
      <c r="C99" s="166"/>
      <c r="D99" s="166"/>
      <c r="E99" s="166"/>
      <c r="F99" s="166"/>
      <c r="G99" s="166"/>
      <c r="H99" s="166"/>
      <c r="I99" s="167"/>
    </row>
    <row r="100" spans="2:9" hidden="1" x14ac:dyDescent="0.55000000000000004"/>
  </sheetData>
  <sheetProtection algorithmName="SHA-512" hashValue="IsLw+3asJXNGiQQo3oB/P6JCX3zldmM/XTQfYxuMBCD3dKTCpNk8H9g/mXSmRIeaSnpYoO4w66GcKZ7IFLleKA==" saltValue="AHgcLQSBxrGOinkzglxiLQ==" spinCount="100000" sheet="1" objects="1" scenarios="1"/>
  <mergeCells count="29">
    <mergeCell ref="B1:F1"/>
    <mergeCell ref="E4:F4"/>
    <mergeCell ref="E5:F5"/>
    <mergeCell ref="N7:P7"/>
    <mergeCell ref="F8:F16"/>
    <mergeCell ref="G8:I8"/>
    <mergeCell ref="N8:P8"/>
    <mergeCell ref="G9:I9"/>
    <mergeCell ref="G10:I10"/>
    <mergeCell ref="G11:I11"/>
    <mergeCell ref="B27:I27"/>
    <mergeCell ref="P11:P22"/>
    <mergeCell ref="G12:I12"/>
    <mergeCell ref="G13:I13"/>
    <mergeCell ref="G14:I14"/>
    <mergeCell ref="G15:I15"/>
    <mergeCell ref="G16:I16"/>
    <mergeCell ref="E19:H19"/>
    <mergeCell ref="B20:C20"/>
    <mergeCell ref="E20:H20"/>
    <mergeCell ref="B23:I24"/>
    <mergeCell ref="N23:P23"/>
    <mergeCell ref="O25:P26"/>
    <mergeCell ref="N28:P28"/>
    <mergeCell ref="B30:I38"/>
    <mergeCell ref="B41:I55"/>
    <mergeCell ref="C76:C77"/>
    <mergeCell ref="B90:I99"/>
    <mergeCell ref="N30:P31"/>
  </mergeCells>
  <conditionalFormatting sqref="C67:C70">
    <cfRule type="expression" dxfId="579" priority="8">
      <formula>ABS(C11-$D$72)&gt;$D$77</formula>
    </cfRule>
  </conditionalFormatting>
  <conditionalFormatting sqref="B26">
    <cfRule type="expression" dxfId="578" priority="9">
      <formula>B27=""</formula>
    </cfRule>
  </conditionalFormatting>
  <conditionalFormatting sqref="B4">
    <cfRule type="expression" dxfId="577" priority="7">
      <formula>$B$5=""</formula>
    </cfRule>
  </conditionalFormatting>
  <conditionalFormatting sqref="C4">
    <cfRule type="expression" dxfId="576" priority="6">
      <formula>$C$5=""</formula>
    </cfRule>
  </conditionalFormatting>
  <conditionalFormatting sqref="E4:F4">
    <cfRule type="expression" dxfId="575" priority="5">
      <formula>$E$5=""</formula>
    </cfRule>
  </conditionalFormatting>
  <conditionalFormatting sqref="H4">
    <cfRule type="expression" dxfId="574" priority="4">
      <formula>$H$5=""</formula>
    </cfRule>
  </conditionalFormatting>
  <conditionalFormatting sqref="C8">
    <cfRule type="expression" dxfId="573" priority="3">
      <formula>$C$8&lt;&gt;"blood"</formula>
    </cfRule>
  </conditionalFormatting>
  <conditionalFormatting sqref="C9">
    <cfRule type="expression" dxfId="572" priority="2">
      <formula>$C$9&lt;&gt;"ethanol"</formula>
    </cfRule>
  </conditionalFormatting>
  <conditionalFormatting sqref="M30">
    <cfRule type="expression" dxfId="571" priority="1">
      <formula>N30&lt;&gt;""</formula>
    </cfRule>
  </conditionalFormatting>
  <conditionalFormatting sqref="G9:G12">
    <cfRule type="expression" dxfId="570" priority="55">
      <formula>AND(SUM(J$11:J$14)=0,D67&gt;$D$76)</formula>
    </cfRule>
  </conditionalFormatting>
  <dataValidations count="8">
    <dataValidation type="list" allowBlank="1" showInputMessage="1" showErrorMessage="1" sqref="C17" xr:uid="{00000000-0002-0000-0800-000000000000}">
      <formula1>applies</formula1>
    </dataValidation>
    <dataValidation type="list" errorStyle="warning" allowBlank="1" showInputMessage="1" showErrorMessage="1" errorTitle="custom entry" error="You have entered a selection not in the drop-down list.  " sqref="B20:C20" xr:uid="{00000000-0002-0000-0800-000001000000}">
      <formula1>othervolid</formula1>
    </dataValidation>
    <dataValidation type="list" errorStyle="warning" allowBlank="1" showInputMessage="1" showErrorMessage="1" errorTitle="Custom Entry" error="You have entered a name not in the drop-down list." sqref="H5" xr:uid="{00000000-0002-0000-0800-000002000000}">
      <formula1>analyst_list</formula1>
    </dataValidation>
    <dataValidation type="list" allowBlank="1" showInputMessage="1" showErrorMessage="1" sqref="C8" xr:uid="{00000000-0002-0000-0800-000003000000}">
      <formula1>matrix_list</formula1>
    </dataValidation>
    <dataValidation type="list" errorStyle="warning" allowBlank="1" showErrorMessage="1" errorTitle="Custom entry" error="You have customized this field." sqref="B23:I24" xr:uid="{00000000-0002-0000-0800-000004000000}">
      <formula1>statements</formula1>
    </dataValidation>
    <dataValidation type="list" errorStyle="warning" allowBlank="1" showInputMessage="1" showErrorMessage="1" errorTitle="Custom Entry" error="You have entered a selection not in the drop-down list.  " sqref="E20" xr:uid="{00000000-0002-0000-0800-000005000000}">
      <formula1>othervolid</formula1>
    </dataValidation>
    <dataValidation type="textLength" errorStyle="warning" operator="equal" allowBlank="1" showInputMessage="1" showErrorMessage="1" errorTitle="Case Number Length Error?" error="The length of the case number should be 10 characters." sqref="B5" xr:uid="{00000000-0002-0000-0800-000006000000}">
      <formula1>10</formula1>
    </dataValidation>
    <dataValidation type="list" errorStyle="warning" allowBlank="1" showErrorMessage="1" errorTitle="Custom entry" error="You have customized this field." sqref="B27:I27" xr:uid="{00000000-0002-0000-0800-000007000000}">
      <formula1>dispositions</formula1>
    </dataValidation>
  </dataValidations>
  <pageMargins left="0.7" right="0.7" top="0.75" bottom="0.75" header="0.3" footer="0.3"/>
  <pageSetup scale="68" orientation="portrait" horizontalDpi="300" verticalDpi="300" r:id="rId1"/>
  <ignoredErrors>
    <ignoredError sqref="E5 H5 B5:C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9" r:id="rId4" name="Button 3">
              <controlPr defaultSize="0" print="0" autoFill="0" autoPict="0" macro="[0]!ThisWorkbook.GeneratePDF">
                <anchor moveWithCells="1">
                  <from>
                    <xdr:col>8</xdr:col>
                    <xdr:colOff>1123950</xdr:colOff>
                    <xdr:row>3</xdr:row>
                    <xdr:rowOff>11430</xdr:rowOff>
                  </from>
                  <to>
                    <xdr:col>11</xdr:col>
                    <xdr:colOff>19050</xdr:colOff>
                    <xdr:row>5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8000000}">
          <x14:formula1>
            <xm:f>Ranges!$G$9:$G$12</xm:f>
          </x14:formula1>
          <xm:sqref>C9</xm:sqref>
        </x14:dataValidation>
        <x14:dataValidation type="date" errorStyle="information" operator="lessThan" allowBlank="1" showErrorMessage="1" errorTitle="Uncertainty Update Due" error="The uncertainty values used in this form are due to be updated.  Please ensure you are using the most recent form." xr:uid="{00000000-0002-0000-0800-000009000000}">
          <x14:formula1>
            <xm:f>Ranges!G14+Ranges!G16</xm:f>
          </x14:formula1>
          <xm:sqref>E5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olume xmlns="2cb90106-8135-4b2f-b12e-3d90e6848d32" xsi:nil="true"/>
    <pVersion xmlns="2cb90106-8135-4b2f-b12e-3d90e6848d32">2</pVersion>
    <Number xmlns="2cb90106-8135-4b2f-b12e-3d90e6848d32" xsi:nil="true"/>
    <Next_x0020_Review_x0020_Date xmlns="2cb90106-8135-4b2f-b12e-3d90e6848d32">2020-08-31T04:00:00+00:00</Next_x0020_Review_x0020_Date>
    <Issue_x0020_Date xmlns="2cb90106-8135-4b2f-b12e-3d90e6848d32">2019-11-14T05:00:00+00:00</Issue_x0020_Date>
    <_dlc_DocId xmlns="1fd49210-682f-436e-98cf-3b4bd69082bb">3MQ5RDZJHTMY-927414043-3394</_dlc_DocId>
    <_dlc_DocIdUrl xmlns="1fd49210-682f-436e-98cf-3b4bd69082bb">
      <Url>https://justice365.sharepoint.com/sites/ExternalPAP/_layouts/15/DocIdRedir.aspx?ID=3MQ5RDZJHTMY-927414043-3394</Url>
      <Description>3MQ5RDZJHTMY-927414043-3394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C4CD1A8A9AB240A60496E0F445E43A" ma:contentTypeVersion="11" ma:contentTypeDescription="Create a new document." ma:contentTypeScope="" ma:versionID="07682fe3934d17f49e37539aa2ba6ec9">
  <xsd:schema xmlns:xsd="http://www.w3.org/2001/XMLSchema" xmlns:xs="http://www.w3.org/2001/XMLSchema" xmlns:p="http://schemas.microsoft.com/office/2006/metadata/properties" xmlns:ns2="2cb90106-8135-4b2f-b12e-3d90e6848d32" xmlns:ns3="1fd49210-682f-436e-98cf-3b4bd69082bb" targetNamespace="http://schemas.microsoft.com/office/2006/metadata/properties" ma:root="true" ma:fieldsID="f356dd2d14dc61573834eb56f2e4ea96" ns2:_="" ns3:_="">
    <xsd:import namespace="2cb90106-8135-4b2f-b12e-3d90e6848d32"/>
    <xsd:import namespace="1fd49210-682f-436e-98cf-3b4bd69082bb"/>
    <xsd:element name="properties">
      <xsd:complexType>
        <xsd:sequence>
          <xsd:element name="documentManagement">
            <xsd:complexType>
              <xsd:all>
                <xsd:element ref="ns2:pVersion" minOccurs="0"/>
                <xsd:element ref="ns2:Issue_x0020_Date" minOccurs="0"/>
                <xsd:element ref="ns2:Next_x0020_Review_x0020_Date" minOccurs="0"/>
                <xsd:element ref="ns2:Volume" minOccurs="0"/>
                <xsd:element ref="ns2:Number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90106-8135-4b2f-b12e-3d90e6848d32" elementFormDefault="qualified">
    <xsd:import namespace="http://schemas.microsoft.com/office/2006/documentManagement/types"/>
    <xsd:import namespace="http://schemas.microsoft.com/office/infopath/2007/PartnerControls"/>
    <xsd:element name="pVersion" ma:index="2" nillable="true" ma:displayName="pVersion" ma:internalName="pVersion">
      <xsd:simpleType>
        <xsd:restriction base="dms:Text">
          <xsd:maxLength value="255"/>
        </xsd:restriction>
      </xsd:simpleType>
    </xsd:element>
    <xsd:element name="Issue_x0020_Date" ma:index="3" nillable="true" ma:displayName="Issue Date" ma:format="DateOnly" ma:internalName="Issue_x0020_Date">
      <xsd:simpleType>
        <xsd:restriction base="dms:DateTime"/>
      </xsd:simpleType>
    </xsd:element>
    <xsd:element name="Next_x0020_Review_x0020_Date" ma:index="4" nillable="true" ma:displayName="Next Review Date" ma:format="DateOnly" ma:internalName="Next_x0020_Review_x0020_Date">
      <xsd:simpleType>
        <xsd:restriction base="dms:DateTime"/>
      </xsd:simpleType>
    </xsd:element>
    <xsd:element name="Volume" ma:index="5" nillable="true" ma:displayName="Volume" ma:internalName="Volume">
      <xsd:simpleType>
        <xsd:restriction base="dms:Text">
          <xsd:maxLength value="255"/>
        </xsd:restriction>
      </xsd:simpleType>
    </xsd:element>
    <xsd:element name="Number" ma:index="6" nillable="true" ma:displayName="Number" ma:internalName="Number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d49210-682f-436e-98cf-3b4bd69082bb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AD5545-18BC-4EE5-8E42-977E10BBA46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0DE216D-BC9F-41BA-BA57-A6F35D862FED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2cb90106-8135-4b2f-b12e-3d90e6848d32"/>
    <ds:schemaRef ds:uri="http://schemas.microsoft.com/office/2006/documentManagement/types"/>
    <ds:schemaRef ds:uri="1fd49210-682f-436e-98cf-3b4bd69082bb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A1F6D06-95CB-4B11-B60D-B9C715E12A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b90106-8135-4b2f-b12e-3d90e6848d32"/>
    <ds:schemaRef ds:uri="1fd49210-682f-436e-98cf-3b4bd69082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C5C5A52-6D4A-4346-B62C-2B9D47A55F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67</vt:i4>
      </vt:variant>
      <vt:variant>
        <vt:lpstr>Named Ranges</vt:lpstr>
      </vt:variant>
      <vt:variant>
        <vt:i4>72</vt:i4>
      </vt:variant>
    </vt:vector>
  </HeadingPairs>
  <TitlesOfParts>
    <vt:vector size="139" baseType="lpstr">
      <vt:lpstr>Sample list</vt:lpstr>
      <vt:lpstr>Summary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Ranges</vt:lpstr>
      <vt:lpstr>analyst_list</vt:lpstr>
      <vt:lpstr>applies</vt:lpstr>
      <vt:lpstr>dispositions</vt:lpstr>
      <vt:lpstr>dispositions_alpha</vt:lpstr>
      <vt:lpstr>matrix_list</vt:lpstr>
      <vt:lpstr>othervolid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'21'!Print_Area</vt:lpstr>
      <vt:lpstr>'22'!Print_Area</vt:lpstr>
      <vt:lpstr>'23'!Print_Area</vt:lpstr>
      <vt:lpstr>'24'!Print_Area</vt:lpstr>
      <vt:lpstr>'25'!Print_Area</vt:lpstr>
      <vt:lpstr>'26'!Print_Area</vt:lpstr>
      <vt:lpstr>'27'!Print_Area</vt:lpstr>
      <vt:lpstr>'28'!Print_Area</vt:lpstr>
      <vt:lpstr>'29'!Print_Area</vt:lpstr>
      <vt:lpstr>'3'!Print_Area</vt:lpstr>
      <vt:lpstr>'30'!Print_Area</vt:lpstr>
      <vt:lpstr>'31'!Print_Area</vt:lpstr>
      <vt:lpstr>'32'!Print_Area</vt:lpstr>
      <vt:lpstr>'33'!Print_Area</vt:lpstr>
      <vt:lpstr>'34'!Print_Area</vt:lpstr>
      <vt:lpstr>'35'!Print_Area</vt:lpstr>
      <vt:lpstr>'36'!Print_Area</vt:lpstr>
      <vt:lpstr>'37'!Print_Area</vt:lpstr>
      <vt:lpstr>'38'!Print_Area</vt:lpstr>
      <vt:lpstr>'39'!Print_Area</vt:lpstr>
      <vt:lpstr>'4'!Print_Area</vt:lpstr>
      <vt:lpstr>'40'!Print_Area</vt:lpstr>
      <vt:lpstr>'41'!Print_Area</vt:lpstr>
      <vt:lpstr>'42'!Print_Area</vt:lpstr>
      <vt:lpstr>'43'!Print_Area</vt:lpstr>
      <vt:lpstr>'44'!Print_Area</vt:lpstr>
      <vt:lpstr>'45'!Print_Area</vt:lpstr>
      <vt:lpstr>'46'!Print_Area</vt:lpstr>
      <vt:lpstr>'47'!Print_Area</vt:lpstr>
      <vt:lpstr>'48'!Print_Area</vt:lpstr>
      <vt:lpstr>'49'!Print_Area</vt:lpstr>
      <vt:lpstr>'5'!Print_Area</vt:lpstr>
      <vt:lpstr>'50'!Print_Area</vt:lpstr>
      <vt:lpstr>'51'!Print_Area</vt:lpstr>
      <vt:lpstr>'52'!Print_Area</vt:lpstr>
      <vt:lpstr>'53'!Print_Area</vt:lpstr>
      <vt:lpstr>'54'!Print_Area</vt:lpstr>
      <vt:lpstr>'55'!Print_Area</vt:lpstr>
      <vt:lpstr>'56'!Print_Area</vt:lpstr>
      <vt:lpstr>'57'!Print_Area</vt:lpstr>
      <vt:lpstr>'58'!Print_Area</vt:lpstr>
      <vt:lpstr>'59'!Print_Area</vt:lpstr>
      <vt:lpstr>'6'!Print_Area</vt:lpstr>
      <vt:lpstr>'60'!Print_Area</vt:lpstr>
      <vt:lpstr>'61'!Print_Area</vt:lpstr>
      <vt:lpstr>'62'!Print_Area</vt:lpstr>
      <vt:lpstr>'63'!Print_Area</vt:lpstr>
      <vt:lpstr>'64'!Print_Area</vt:lpstr>
      <vt:lpstr>'7'!Print_Area</vt:lpstr>
      <vt:lpstr>'8'!Print_Area</vt:lpstr>
      <vt:lpstr>'9'!Print_Area</vt:lpstr>
      <vt:lpstr>statements</vt:lpstr>
      <vt:lpstr>statements_alpha</vt:lpstr>
    </vt:vector>
  </TitlesOfParts>
  <Company>NC DOJ IT Division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Body Fluid Alcohol Concentration and Volatiles Reporting Form</dc:title>
  <dc:creator>Aaron Joncich</dc:creator>
  <cp:lastModifiedBy>Alec Rees</cp:lastModifiedBy>
  <cp:lastPrinted>2019-11-08T17:09:07Z</cp:lastPrinted>
  <dcterms:created xsi:type="dcterms:W3CDTF">2012-09-24T16:54:25Z</dcterms:created>
  <dcterms:modified xsi:type="dcterms:W3CDTF">2020-07-20T14:16:17Z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0x01010057C4CD1A8A9AB240A60496E0F445E43A</vt:lpwstr>
  </property>
  <property fmtid="{D5CDD505-2E9C-101B-9397-08002B2CF9AE}" pid="3" name="_dlc_DocIdItemGuid">
    <vt:lpwstr>a5fb73c7-1f31-4186-adf6-e601e2eb988d</vt:lpwstr>
  </property>
</Properties>
</file>